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525" tabRatio="905" activeTab="0"/>
  </bookViews>
  <sheets>
    <sheet name="FR-01" sheetId="1" r:id="rId1"/>
    <sheet name="DEUDORES DIVERSOS" sheetId="2" r:id="rId2"/>
    <sheet name="CUENTAS X PAGAR " sheetId="3" r:id="rId3"/>
  </sheets>
  <externalReferences>
    <externalReference r:id="rId6"/>
    <externalReference r:id="rId7"/>
  </externalReferences>
  <definedNames>
    <definedName name="_xlnm.Print_Area" localSheetId="0">'FR-01'!$A$1:$L$206</definedName>
    <definedName name="ESTADO">'[2]otros'!$A$2:$A$3</definedName>
    <definedName name="MUEBLES">'[2]cat'!$A$4:$A$55</definedName>
    <definedName name="TIPODOCIN">'[1]otros'!$A$12:$A$18</definedName>
  </definedNames>
  <calcPr fullCalcOnLoad="1"/>
</workbook>
</file>

<file path=xl/sharedStrings.xml><?xml version="1.0" encoding="utf-8"?>
<sst xmlns="http://schemas.openxmlformats.org/spreadsheetml/2006/main" count="1707" uniqueCount="963">
  <si>
    <t>%</t>
  </si>
  <si>
    <t>CUENTAS DE RESULTADOS</t>
  </si>
  <si>
    <t>CUENTAS DE BALANCE</t>
  </si>
  <si>
    <t>CONCEPTO</t>
  </si>
  <si>
    <t>PRESUPUESTO</t>
  </si>
  <si>
    <t>ELABORÓ:</t>
  </si>
  <si>
    <t>CUADRO RESUMEN DE LA SITUACIÓN FINANCIERA</t>
  </si>
  <si>
    <t>TOTALES:</t>
  </si>
  <si>
    <t>FUENTE DE FINANCIAMIENTO</t>
  </si>
  <si>
    <t>AVANCE %</t>
  </si>
  <si>
    <t xml:space="preserve">FIN. </t>
  </si>
  <si>
    <t>I  R  R  E  D  U  C  T  I  B  L  E  S</t>
  </si>
  <si>
    <t>APROBADO / MODIFICADO ANUAL</t>
  </si>
  <si>
    <t>INGRESOS Y OTROS BENEFICIOS ACUMULADOS</t>
  </si>
  <si>
    <t>GASTOS Y OTRAS PÉRDIDAS ACUMULADOS</t>
  </si>
  <si>
    <r>
      <t xml:space="preserve">°  Nota: </t>
    </r>
    <r>
      <rPr>
        <sz val="12"/>
        <rFont val="Arial Narrow"/>
        <family val="2"/>
      </rPr>
      <t>anexar papel de trabajo de cómo se integran las cuentas Deudoras y Acreedoras</t>
    </r>
  </si>
  <si>
    <t>INTERESES GENERADOS ACUMULADOS</t>
  </si>
  <si>
    <t>Impuestos</t>
  </si>
  <si>
    <t>Derechos</t>
  </si>
  <si>
    <t>Aprovechamientos</t>
  </si>
  <si>
    <t>Productos</t>
  </si>
  <si>
    <t>Ingresos por Ventas</t>
  </si>
  <si>
    <t>SALDOS EN CAJA Y BANCOS
(A)</t>
  </si>
  <si>
    <t>° DEUDORAS DE ACTIVO
(B)</t>
  </si>
  <si>
    <t xml:space="preserve">° ACREEDORAS DE PASIVO
( C ) </t>
  </si>
  <si>
    <t>DIFERENCIA
A+B-C = D</t>
  </si>
  <si>
    <t>MUNICIPIO DE: FRANCISCO I. MADERO, HGO.</t>
  </si>
  <si>
    <t xml:space="preserve"> REVISÓ Y AUTORIZÓ</t>
  </si>
  <si>
    <t>REVISÓ</t>
  </si>
  <si>
    <t>TESORERO MUNICIPAL</t>
  </si>
  <si>
    <t>C.F.E.</t>
  </si>
  <si>
    <t xml:space="preserve">LAUDOS LABORALES </t>
  </si>
  <si>
    <t>INGRESOS PROPIOS</t>
  </si>
  <si>
    <t xml:space="preserve">PROFR. RICARDO JOSÚE OLGUÍN PARDO </t>
  </si>
  <si>
    <t xml:space="preserve">PROFRA. AIDA OLVERA PERCASTEGUI </t>
  </si>
  <si>
    <t xml:space="preserve">PRESIDENTE MUNICIPAL CONSTITUCIONAL </t>
  </si>
  <si>
    <t>SÍNDICA PROCURADOR</t>
  </si>
  <si>
    <t xml:space="preserve">L.C.E. SANDRA LÓPEZ SERRANO </t>
  </si>
  <si>
    <t>FOFIS 2020</t>
  </si>
  <si>
    <t>Colaboracion Fiscal</t>
  </si>
  <si>
    <t xml:space="preserve">OBRA PÚBLICA EJERCICOS ANTERIORES </t>
  </si>
  <si>
    <t>FOFIR 2021</t>
  </si>
  <si>
    <t>FEIEF 2021</t>
  </si>
  <si>
    <t xml:space="preserve">ACUMULADO </t>
  </si>
  <si>
    <t xml:space="preserve">OBRA PÚBLICA (BENEFICIARIOS) EJERCICOS ANTERIORES </t>
  </si>
  <si>
    <t>I.S.R. - E.B.I. 2021</t>
  </si>
  <si>
    <t>F.G.P 2022</t>
  </si>
  <si>
    <t>FFM 2022</t>
  </si>
  <si>
    <t>FOFYR 2022</t>
  </si>
  <si>
    <t>ISAN 2022</t>
  </si>
  <si>
    <t>IVF GASOLINAS 2022</t>
  </si>
  <si>
    <t>CISAN 2022</t>
  </si>
  <si>
    <t>I.S.R. - E.B.I. 2022</t>
  </si>
  <si>
    <t>F.I.S.M. 2022</t>
  </si>
  <si>
    <t>I.S.R. 2022</t>
  </si>
  <si>
    <t>IEPS TABACOS 2022</t>
  </si>
  <si>
    <t>FOCOM 2022</t>
  </si>
  <si>
    <t>FEIEF 2022</t>
  </si>
  <si>
    <t>F.G.P 2023</t>
  </si>
  <si>
    <t>FOFYR 2023</t>
  </si>
  <si>
    <t>CISAN 2023</t>
  </si>
  <si>
    <t>ISAN 2023</t>
  </si>
  <si>
    <t>IEPS TABACOS 2023</t>
  </si>
  <si>
    <t>IVF GASOLINAS 2023</t>
  </si>
  <si>
    <t>I.S.R. - E.B.I. 2023</t>
  </si>
  <si>
    <t>FOCOM 2023</t>
  </si>
  <si>
    <t>F.I.S.M. 2023</t>
  </si>
  <si>
    <t>FORTAMUN-DF 2023</t>
  </si>
  <si>
    <t>I.S.R. 2023</t>
  </si>
  <si>
    <t>FEIEF 2023</t>
  </si>
  <si>
    <t>REPO 2022</t>
  </si>
  <si>
    <t>EJERCICIOS ANTERIORES 2022</t>
  </si>
  <si>
    <t>EJERCICIOS ANTERIORES 2021</t>
  </si>
  <si>
    <t>FFM 2023</t>
  </si>
  <si>
    <t>PROAGUA MUNICIPAL 2022</t>
  </si>
  <si>
    <t>EJERCICIO FISCAL 2023</t>
  </si>
  <si>
    <t>EJERCICIO FISCAL: 2023</t>
  </si>
  <si>
    <t>MUNICIPIO DE FRANCISCO I. MADERO, HIDALGO</t>
  </si>
  <si>
    <t>HIDALGO</t>
  </si>
  <si>
    <t xml:space="preserve">Fecha y </t>
  </si>
  <si>
    <t>Usr: supervisor</t>
  </si>
  <si>
    <t>Cuentas con saldos y movimientos acumulado. (De la cuenta: 1123 a la 1124)</t>
  </si>
  <si>
    <t>Rep: rptBalanzaComprobacion</t>
  </si>
  <si>
    <t>SALDO ANTERIOR</t>
  </si>
  <si>
    <t>M O V I M I E N T O S</t>
  </si>
  <si>
    <t>SALDO ACTUAL</t>
  </si>
  <si>
    <t>Nat.</t>
  </si>
  <si>
    <t>Cuenta</t>
  </si>
  <si>
    <t>Nombre de la cuenta</t>
  </si>
  <si>
    <t>DEUDOR</t>
  </si>
  <si>
    <t>ACREEDOR</t>
  </si>
  <si>
    <t>D</t>
  </si>
  <si>
    <t>1123</t>
  </si>
  <si>
    <t>DEUDORES DIVERSOS POR COBRAR A CORTO PLAZO</t>
  </si>
  <si>
    <t>1123-02</t>
  </si>
  <si>
    <t>DEUDORES DIVERSOS 2021</t>
  </si>
  <si>
    <t>1123-026</t>
  </si>
  <si>
    <t>LUCAS PABLO GUZMAN ISIDRO</t>
  </si>
  <si>
    <t>1123-027</t>
  </si>
  <si>
    <t>JULIO CESAR GUZMAN MEJIA</t>
  </si>
  <si>
    <t>1123-028</t>
  </si>
  <si>
    <t>JOSE EMMANUEL MEJIA HERNANDEZ</t>
  </si>
  <si>
    <t>1123-03</t>
  </si>
  <si>
    <t>DEUDORES DIVERSOS POR COBRAR A CORTO PLAZO 2022</t>
  </si>
  <si>
    <t>1123-03-01</t>
  </si>
  <si>
    <t>DEUDORES DIVERSOS REPO 2022</t>
  </si>
  <si>
    <t>1123-03-01-003</t>
  </si>
  <si>
    <t>FORTAMUN</t>
  </si>
  <si>
    <t>1123-03-01-008</t>
  </si>
  <si>
    <t>SANDRA LOPEZ SERRANO</t>
  </si>
  <si>
    <t>1123-03-01-009</t>
  </si>
  <si>
    <t>ISR 2022</t>
  </si>
  <si>
    <t>1123-03-01-011</t>
  </si>
  <si>
    <t>F.G.P. 2022</t>
  </si>
  <si>
    <t>1123-03-01-012</t>
  </si>
  <si>
    <t>IMPUESTOS 2022</t>
  </si>
  <si>
    <t>1123-03-01-013</t>
  </si>
  <si>
    <t>FERNANDO JUAREZ CALLEJAS</t>
  </si>
  <si>
    <t>1123-03-01-014</t>
  </si>
  <si>
    <t>FORTAMUN 2023</t>
  </si>
  <si>
    <t>1123-03-01-015</t>
  </si>
  <si>
    <t>REPO 2023</t>
  </si>
  <si>
    <t>1123-03-03</t>
  </si>
  <si>
    <t>DEUDORES DIVERSOS FGP 2022</t>
  </si>
  <si>
    <t>1123-03-03-002</t>
  </si>
  <si>
    <t>1123-03-03-014</t>
  </si>
  <si>
    <t>1123-03-03-015</t>
  </si>
  <si>
    <t>ALVARO GARCIA LICONA</t>
  </si>
  <si>
    <t>1123-03-03-016</t>
  </si>
  <si>
    <t>FGP 2023</t>
  </si>
  <si>
    <t>1123-03-04</t>
  </si>
  <si>
    <t>DEUDORES DIVERSOS FFM 2022</t>
  </si>
  <si>
    <t>1123-03-04-01</t>
  </si>
  <si>
    <t>FORTAMUN 2022</t>
  </si>
  <si>
    <t>1123-03-04-08</t>
  </si>
  <si>
    <t>IEPS-TABACOS 2022</t>
  </si>
  <si>
    <t>1123-03-04-09</t>
  </si>
  <si>
    <t>FOFIR 2022</t>
  </si>
  <si>
    <t>1123-03-04-16</t>
  </si>
  <si>
    <t>1123-03-05</t>
  </si>
  <si>
    <t>DEUDORES DIVERSOS FOFYR 2022</t>
  </si>
  <si>
    <t>1123-03-05-01</t>
  </si>
  <si>
    <t>FONDO IEPS-GAS 2022</t>
  </si>
  <si>
    <t>1123-03-07</t>
  </si>
  <si>
    <t>DEUDORES DIVERSOS IVFGASOLINAS 2022</t>
  </si>
  <si>
    <t>1123-03-07-02</t>
  </si>
  <si>
    <t>1123-03-07-03</t>
  </si>
  <si>
    <t>1123-03-08</t>
  </si>
  <si>
    <t>DEUDORES DIVERSOS ISR 2022</t>
  </si>
  <si>
    <t>1123-03-08-02</t>
  </si>
  <si>
    <t>1123-03-08-03</t>
  </si>
  <si>
    <t>1123-03-08-04</t>
  </si>
  <si>
    <t>1123-03-08-05</t>
  </si>
  <si>
    <t>1123-03-11</t>
  </si>
  <si>
    <t>DEUDORES DIVEROS FORTAMUN 2022</t>
  </si>
  <si>
    <t>1123-03-11-05</t>
  </si>
  <si>
    <t>1123-03-11-08</t>
  </si>
  <si>
    <t>1123-03-11-10</t>
  </si>
  <si>
    <t>JAVIER ALEJANDRO OLVERA GRANADOS</t>
  </si>
  <si>
    <t>1123-03-13</t>
  </si>
  <si>
    <t>DEUDORES DIVERSOS FAISM 2022</t>
  </si>
  <si>
    <t>1123-03-13-002</t>
  </si>
  <si>
    <t>RECURSOS PROPIOS 2023</t>
  </si>
  <si>
    <t>1123-03-15</t>
  </si>
  <si>
    <t>DEUDORES DIVERSOS FEIEF 2022</t>
  </si>
  <si>
    <t>1123-03-15-01</t>
  </si>
  <si>
    <t>1123-03-15-02</t>
  </si>
  <si>
    <t>FEIEF2021</t>
  </si>
  <si>
    <t>1123-03-16</t>
  </si>
  <si>
    <t>DEUDORES DIVERSOS IMPUESTOS 2022</t>
  </si>
  <si>
    <t>1123-03-16-01</t>
  </si>
  <si>
    <t>1123-03-17</t>
  </si>
  <si>
    <t>DEUDORES DIVERSOS FAISM 2017</t>
  </si>
  <si>
    <t>1123-03-17-01</t>
  </si>
  <si>
    <t>BANCO NACIONAL DE MEXICO</t>
  </si>
  <si>
    <t>1123-03-18</t>
  </si>
  <si>
    <t>DEUDORES DIVERSOS FAISM 2014</t>
  </si>
  <si>
    <t>1123-03-18-01</t>
  </si>
  <si>
    <t>BANCO NACIONAL DE MÉXICO</t>
  </si>
  <si>
    <t>1123-04</t>
  </si>
  <si>
    <t>DEUDORES DIVERSOS POR COBRAR A CORTO PLAZO 2023</t>
  </si>
  <si>
    <t>1123-04-01</t>
  </si>
  <si>
    <t>DEUDORES DIVERSOS REPO 2023</t>
  </si>
  <si>
    <t>1123-04-01-001</t>
  </si>
  <si>
    <t>BANCO SANTANDER MEXICO SA</t>
  </si>
  <si>
    <t>1123-04-01-002</t>
  </si>
  <si>
    <t>EVA MARIA ANGELES GONZALEZ</t>
  </si>
  <si>
    <t>1123-04-01-003</t>
  </si>
  <si>
    <t>1123-04-01-004</t>
  </si>
  <si>
    <t>CARLOS ANTONIO OLGUIN AGUILAR</t>
  </si>
  <si>
    <t>1123-04-01-005</t>
  </si>
  <si>
    <t>GONGORA AGUILAR PATRICIA LUCIA</t>
  </si>
  <si>
    <t>1123-04-01-007</t>
  </si>
  <si>
    <t>IVFGASOLINAS 2023</t>
  </si>
  <si>
    <t>1123-04-02</t>
  </si>
  <si>
    <t>DEUDORES DIVERSOS FGP 2023</t>
  </si>
  <si>
    <t>1123-04-02-001</t>
  </si>
  <si>
    <t>MARINA SANTIAGO ALAMILLA</t>
  </si>
  <si>
    <t>1123-04-02-002</t>
  </si>
  <si>
    <t>1123-04-02-003</t>
  </si>
  <si>
    <t>1123-04-02-004</t>
  </si>
  <si>
    <t>BERTHA CORTES CRUZ</t>
  </si>
  <si>
    <t>1123-04-02-005</t>
  </si>
  <si>
    <t>ZULEIDY AGUILAR DELGADO</t>
  </si>
  <si>
    <t>1123-04-02-006</t>
  </si>
  <si>
    <t>MA. GUADALUPE HERNANDEZ MANZO</t>
  </si>
  <si>
    <t>1123-04-03</t>
  </si>
  <si>
    <t>DEUDORES DIVERSOS FFM 2023</t>
  </si>
  <si>
    <t>1123-04-03-002</t>
  </si>
  <si>
    <t>1123-04-03-016</t>
  </si>
  <si>
    <t>1123-04-04</t>
  </si>
  <si>
    <t>DEUDORES DIVERSOS FOFYR 2023</t>
  </si>
  <si>
    <t>1123-04-04-02</t>
  </si>
  <si>
    <t>BANCO SANTANDER DE MEXICO SA DE CV</t>
  </si>
  <si>
    <t>1123-04-04-03</t>
  </si>
  <si>
    <t>JUAN MANUEL CORTES RUIZ</t>
  </si>
  <si>
    <t>1123-04-05</t>
  </si>
  <si>
    <t>DEUDORES DIVERSOS FOCOM 2023</t>
  </si>
  <si>
    <t>1123-04-05-01</t>
  </si>
  <si>
    <t>BANCO SANTANDER MEXICO SA  (RETENCIONES)</t>
  </si>
  <si>
    <t>1123-04-06</t>
  </si>
  <si>
    <t>DEUDORES DIVERSOS CISAN 2023</t>
  </si>
  <si>
    <t>1123-04-06-01</t>
  </si>
  <si>
    <t>1123-04-07</t>
  </si>
  <si>
    <t>DEUDORES DIVERSOS ISAN 2023</t>
  </si>
  <si>
    <t>1123-04-07-01</t>
  </si>
  <si>
    <t>BANCO SANTANDER MEXICO SA (RETENCIONES)</t>
  </si>
  <si>
    <t>1123-04-08</t>
  </si>
  <si>
    <t>DEUDORES DIVERSOS IEPS TABACOS 2023</t>
  </si>
  <si>
    <t>1123-04-08-01</t>
  </si>
  <si>
    <t>BANCO SANTANDER, S. A.</t>
  </si>
  <si>
    <t>1123-04-09</t>
  </si>
  <si>
    <t>DEUDORES DIVERSOS IVFGASOLINAS 2023</t>
  </si>
  <si>
    <t>1123-04-09-01</t>
  </si>
  <si>
    <t>1123-04-09-02</t>
  </si>
  <si>
    <t>IVFGASOLINAS 2022</t>
  </si>
  <si>
    <t>1123-04-10</t>
  </si>
  <si>
    <t>DEUDORES DIVERSOS ISR 2023</t>
  </si>
  <si>
    <t>1123-04-10-01</t>
  </si>
  <si>
    <t>1123-04-11</t>
  </si>
  <si>
    <t>DEUDORES DIVERSOS FAISM 2023</t>
  </si>
  <si>
    <t>1123-04-11-01</t>
  </si>
  <si>
    <t>1123-04-12</t>
  </si>
  <si>
    <t>DEUDORES DIVERSOS FORTAMUN 2023</t>
  </si>
  <si>
    <t>1123-04-12-01</t>
  </si>
  <si>
    <t>DIONICIO ZERAFIN OCEGUERA PEREZ</t>
  </si>
  <si>
    <t>1123-04-12-02</t>
  </si>
  <si>
    <t>BANCO SANTANDER, SA DE CV</t>
  </si>
  <si>
    <t>1123-04-12-03</t>
  </si>
  <si>
    <t>1123-04-12-04</t>
  </si>
  <si>
    <t>1123-04-12-05</t>
  </si>
  <si>
    <t>AUREA PEREZ CRUZ</t>
  </si>
  <si>
    <t>1123-04-12-06</t>
  </si>
  <si>
    <t>ROCIO GUTIERREZ RIVERA</t>
  </si>
  <si>
    <t>1123-04-13</t>
  </si>
  <si>
    <t>DEUDORES DIVERSOS ISR EBI 2023</t>
  </si>
  <si>
    <t>1123-04-13-01</t>
  </si>
  <si>
    <t>1123-04-14</t>
  </si>
  <si>
    <t>DEUDORES DIVERSOS FEIEF 2023</t>
  </si>
  <si>
    <t>1123-04-14-01</t>
  </si>
  <si>
    <t>1124</t>
  </si>
  <si>
    <t>INGRESOS POR RECUPERAR A CORTO PLAZO</t>
  </si>
  <si>
    <t>Sumas =&gt;</t>
  </si>
  <si>
    <t>Cuentas con saldos y movimientos acumulado. (De la cuenta: 2000 a la 3000)</t>
  </si>
  <si>
    <t>A</t>
  </si>
  <si>
    <t>2000</t>
  </si>
  <si>
    <t>PASIVO</t>
  </si>
  <si>
    <t>2100</t>
  </si>
  <si>
    <t>PASIVO CIRCULANTE</t>
  </si>
  <si>
    <t>2110</t>
  </si>
  <si>
    <t>CUENTAS POR PAGAR A CORTO PLAZO</t>
  </si>
  <si>
    <t>2111</t>
  </si>
  <si>
    <t>SERVICIOS PERSONALES POR PAGAR A CORTO PLAZO</t>
  </si>
  <si>
    <t>2111-1</t>
  </si>
  <si>
    <t>Remuneración por pagar al Personal de carácter permanente a CP</t>
  </si>
  <si>
    <t>2111-1-111001</t>
  </si>
  <si>
    <t xml:space="preserve">Dietas </t>
  </si>
  <si>
    <t>2111-1-113001</t>
  </si>
  <si>
    <t>Sueldos</t>
  </si>
  <si>
    <t>2111-3</t>
  </si>
  <si>
    <t>Remuneraciones Adicionales y Especiales por Pagar a CP</t>
  </si>
  <si>
    <t>2111-3-131001</t>
  </si>
  <si>
    <t xml:space="preserve">Prima Quinquenal </t>
  </si>
  <si>
    <t>2111-3-132001</t>
  </si>
  <si>
    <t>Prima de Vacaciones y Dominical</t>
  </si>
  <si>
    <t>2111-3-132002</t>
  </si>
  <si>
    <t>Gratificación Anual</t>
  </si>
  <si>
    <t>2111-3-133001</t>
  </si>
  <si>
    <t>Horas extraordinarias</t>
  </si>
  <si>
    <t>2111-3-134001</t>
  </si>
  <si>
    <t>Compensaciones</t>
  </si>
  <si>
    <t>2111-5</t>
  </si>
  <si>
    <t>Otras prestaciones sociales y económicas por pagar a CP</t>
  </si>
  <si>
    <t>2111-5-151001</t>
  </si>
  <si>
    <t>Cuotas para el fondo de ahorro y fondo de trabajo</t>
  </si>
  <si>
    <t>2111-5-152001</t>
  </si>
  <si>
    <t>Indemnizaciones</t>
  </si>
  <si>
    <t>2111-5-153001</t>
  </si>
  <si>
    <t>Fondo para Pensiones</t>
  </si>
  <si>
    <t>2111-5-154001</t>
  </si>
  <si>
    <t xml:space="preserve">Prestaciones establecidas por condiciones generales de trabajo </t>
  </si>
  <si>
    <t>2111-5-159001</t>
  </si>
  <si>
    <t>Otras prestaciones sociales y económicas</t>
  </si>
  <si>
    <t>2111-6</t>
  </si>
  <si>
    <t>Estímulos a servidores públicos por pagar a CP</t>
  </si>
  <si>
    <t>2111-6-171001</t>
  </si>
  <si>
    <t>Estímulos</t>
  </si>
  <si>
    <t>2112</t>
  </si>
  <si>
    <t>PROVEEDORES POR PAGAR A CORTO PLAZO</t>
  </si>
  <si>
    <t>2112-1</t>
  </si>
  <si>
    <t>Deudas por Adquisición de Bienes y Contratación de Servicios por Pagar a CP</t>
  </si>
  <si>
    <t>2112-1-000005</t>
  </si>
  <si>
    <t>RUBEN CRUZ BAUTISTA</t>
  </si>
  <si>
    <t>2112-1-000008</t>
  </si>
  <si>
    <t>TELEFONOS DE MEXICO S. A. B. DE C. V.</t>
  </si>
  <si>
    <t>2112-1-000009</t>
  </si>
  <si>
    <t xml:space="preserve">RAMIRO BRAVO MARTINEZ </t>
  </si>
  <si>
    <t>2112-1-000010</t>
  </si>
  <si>
    <t>2112-1-000012</t>
  </si>
  <si>
    <t xml:space="preserve">HECTOR MIGUEL CARDOZO HORCASITAS </t>
  </si>
  <si>
    <t>2112-1-000015</t>
  </si>
  <si>
    <t xml:space="preserve">JESUS ELIAS SANCHEZ HERNANDEZ </t>
  </si>
  <si>
    <t>2112-1-000019</t>
  </si>
  <si>
    <t>CFE SUMINISTRADOR DE SERVICIOS BASICOS</t>
  </si>
  <si>
    <t>2112-1-000021</t>
  </si>
  <si>
    <t>PATRICIA BENITEZ TORRES</t>
  </si>
  <si>
    <t>2112-1-000022</t>
  </si>
  <si>
    <t xml:space="preserve">GOBIERNO DEL ESTADO DE HIDALGO </t>
  </si>
  <si>
    <t>2112-1-000023</t>
  </si>
  <si>
    <t>SERVICIO DOS CERROS S.A. DE C.V.</t>
  </si>
  <si>
    <t>2112-1-000024</t>
  </si>
  <si>
    <t>CARLOS ALBERTO OLVERA JUAREZ</t>
  </si>
  <si>
    <t>2112-1-000026</t>
  </si>
  <si>
    <t>JUAN MATEOS CRUZ</t>
  </si>
  <si>
    <t>2112-1-000030</t>
  </si>
  <si>
    <t>ANA LAURA HERNANDEZ VARGAS</t>
  </si>
  <si>
    <t>2112-1-000033</t>
  </si>
  <si>
    <t>AQUILES ANDRES CERVANTES FRANCO</t>
  </si>
  <si>
    <t>2112-1-000036</t>
  </si>
  <si>
    <t xml:space="preserve">CONSTRUCCIONES HENDRA SA DE CV </t>
  </si>
  <si>
    <t>2112-1-000037</t>
  </si>
  <si>
    <t>MARISOL QUEZADA MENDOZA</t>
  </si>
  <si>
    <t>2112-1-000041</t>
  </si>
  <si>
    <t>PATRICIA MENDOZA AGUILAR</t>
  </si>
  <si>
    <t>2112-1-000043</t>
  </si>
  <si>
    <t xml:space="preserve">FERNANDO DANIEL VARGAS APARICIO </t>
  </si>
  <si>
    <t>2112-1-000046</t>
  </si>
  <si>
    <t xml:space="preserve">JUAN MANUEL CORTES RUIZ </t>
  </si>
  <si>
    <t>2112-1-000047</t>
  </si>
  <si>
    <t>LIZBETH PEDRAZA QUIJADA</t>
  </si>
  <si>
    <t>2112-1-000049</t>
  </si>
  <si>
    <t xml:space="preserve">VICTOR MANUEL MORENO SILVA </t>
  </si>
  <si>
    <t>2112-1-000050</t>
  </si>
  <si>
    <t>ACCESORIOS AUTOMOTRICES DE HGO, S.A. DE C.V.</t>
  </si>
  <si>
    <t>2112-1-000057</t>
  </si>
  <si>
    <t>HULUX TELECOMUNICACIONES S.A. DE C.V.</t>
  </si>
  <si>
    <t>2112-1-000058</t>
  </si>
  <si>
    <t>VICENTE MORALES SANCHEZ</t>
  </si>
  <si>
    <t>2112-1-000059</t>
  </si>
  <si>
    <t>2112-1-000060</t>
  </si>
  <si>
    <t>JUAN MARTINIANO PEREZ RODRIGUEZ</t>
  </si>
  <si>
    <t>2112-1-000061</t>
  </si>
  <si>
    <t>LEONEL LOPEZ HERNANDEZ</t>
  </si>
  <si>
    <t>2112-1-000062</t>
  </si>
  <si>
    <t>CRESCENCIO GARCIA MONDRAGON</t>
  </si>
  <si>
    <t>2112-1-000063</t>
  </si>
  <si>
    <t xml:space="preserve">AUTOSAT DE MEXICO S.A. DE C.V </t>
  </si>
  <si>
    <t>2112-1-000066</t>
  </si>
  <si>
    <t xml:space="preserve">LIDIA CRUZ MEJIA </t>
  </si>
  <si>
    <t>2112-1-000067</t>
  </si>
  <si>
    <t xml:space="preserve">MARIA GUADALUPE HERNANDEZ GONZALEZ </t>
  </si>
  <si>
    <t>2112-1-000068</t>
  </si>
  <si>
    <t>MARICELA DE LA TORRE CHAVEZ</t>
  </si>
  <si>
    <t>2112-1-000069</t>
  </si>
  <si>
    <t>CONSTRUCCIONES COIXA</t>
  </si>
  <si>
    <t>2112-1-000073</t>
  </si>
  <si>
    <t xml:space="preserve">DEMETRIO MOCTEZUMA CAMARGO </t>
  </si>
  <si>
    <t>2112-1-000078</t>
  </si>
  <si>
    <t>VALERIA MAHETZI GOMEZ HERNANDEZ</t>
  </si>
  <si>
    <t>2112-1-000082</t>
  </si>
  <si>
    <t xml:space="preserve">LUIS GREGORIO MORALES BASILIO </t>
  </si>
  <si>
    <t>2112-1-000085</t>
  </si>
  <si>
    <t>ALEJANDRO LOPEZ MENA</t>
  </si>
  <si>
    <t>2112-1-000086</t>
  </si>
  <si>
    <t>GRUPO CORPORATIVO ORTIZ MENA SA DE CV</t>
  </si>
  <si>
    <t>2112-1-000087</t>
  </si>
  <si>
    <t>EMBOTELLADORA MEXICANA SA DE CV</t>
  </si>
  <si>
    <t>2112-1-000088</t>
  </si>
  <si>
    <t>JAVIER ALEJANDRO CONTRERAS LAPUENTE</t>
  </si>
  <si>
    <t>2112-1-000089</t>
  </si>
  <si>
    <t>2112-1-000091</t>
  </si>
  <si>
    <t>MARGARITO CRUZ LUGO</t>
  </si>
  <si>
    <t>2112-1-000095</t>
  </si>
  <si>
    <t>AURELIO FERMIN HERNANDEZ PONCE</t>
  </si>
  <si>
    <t>2112-1-000096</t>
  </si>
  <si>
    <t>TECNOFACT TECNOLOGIA EN FACTURACION ELECTRONICA S.A. DE C.V.</t>
  </si>
  <si>
    <t>2112-1-000106</t>
  </si>
  <si>
    <t>COMISION NACIONAL DE AGUA</t>
  </si>
  <si>
    <t>2112-1-000110</t>
  </si>
  <si>
    <t>COMERCIALIZADORA UVERSA G&amp;G SA DE CV</t>
  </si>
  <si>
    <t>2112-1-000111</t>
  </si>
  <si>
    <t>PINGOL, SA DE CV</t>
  </si>
  <si>
    <t>2112-1-000112</t>
  </si>
  <si>
    <t>ROSALBA HERNANDEZ BAUTISTA</t>
  </si>
  <si>
    <t>2112-1-000115</t>
  </si>
  <si>
    <t>ULISES RAMOS CERON</t>
  </si>
  <si>
    <t>2112-1-000122</t>
  </si>
  <si>
    <t xml:space="preserve">MUNICIPIO DE FRANCISCO I. MADERO </t>
  </si>
  <si>
    <t>2112-1-000136</t>
  </si>
  <si>
    <t>JOSE ISABEL MAYORGA ESPINOZA</t>
  </si>
  <si>
    <t>2112-1-000137</t>
  </si>
  <si>
    <t>FRIDA KORAI HERNANDEZ CALLEJAS</t>
  </si>
  <si>
    <t>2112-1-000138</t>
  </si>
  <si>
    <t>ABIGAIL PEÑA MONROY</t>
  </si>
  <si>
    <t>2112-1-000140</t>
  </si>
  <si>
    <t>JUAN MANUEL SALGADO VAZQUEZ</t>
  </si>
  <si>
    <t>2112-1-000141</t>
  </si>
  <si>
    <t>GUSTAVO MORALES CRUZ</t>
  </si>
  <si>
    <t>2112-1-000142</t>
  </si>
  <si>
    <t>ROGELIO REYES CATAÑO</t>
  </si>
  <si>
    <t>2112-1-000146</t>
  </si>
  <si>
    <t>OPARE TORRES BETANCOURT</t>
  </si>
  <si>
    <t>2112-1-000151</t>
  </si>
  <si>
    <t>INSTITUTO PARA EL DESARROLLO TECNICO DE LAS HACIENDAS PUBLICAS</t>
  </si>
  <si>
    <t>2112-1-000152</t>
  </si>
  <si>
    <t>KAREN CAÑADA LOZANO</t>
  </si>
  <si>
    <t>2112-1-000164</t>
  </si>
  <si>
    <t xml:space="preserve">ALLAN JOSSUE SANCHEZ HERNANDEZ </t>
  </si>
  <si>
    <t>2112-1-000173</t>
  </si>
  <si>
    <t>GRUPO AMICIZIA SA DE CV</t>
  </si>
  <si>
    <t>2112-1-000174</t>
  </si>
  <si>
    <t>BLANCA LIZETH DAGDA MORON</t>
  </si>
  <si>
    <t>2112-1-000176</t>
  </si>
  <si>
    <t>ROLANDO CASTRO AMADOR</t>
  </si>
  <si>
    <t>2112-1-000177</t>
  </si>
  <si>
    <t>CLARA GALVEZ RAMIREZ</t>
  </si>
  <si>
    <t>2112-1-000182</t>
  </si>
  <si>
    <t>CECILIA AVILA PIMENTEL</t>
  </si>
  <si>
    <t>2112-1-000183</t>
  </si>
  <si>
    <t xml:space="preserve">JOSE ANTONIO RESENDIZ AGUILAR </t>
  </si>
  <si>
    <t>2112-1-000184</t>
  </si>
  <si>
    <t>FERMIN GRANADOS MORENO</t>
  </si>
  <si>
    <t>2112-1-000191</t>
  </si>
  <si>
    <t>COMERCIALIZADORA IDSART SA DE CV</t>
  </si>
  <si>
    <t>2112-1-000192</t>
  </si>
  <si>
    <t>JUAN MANUEL CORTES RIVERO</t>
  </si>
  <si>
    <t>2112-1-000194</t>
  </si>
  <si>
    <t>HECTOR IVAN FLORES HERNANDEZ</t>
  </si>
  <si>
    <t>2112-1-000195</t>
  </si>
  <si>
    <t xml:space="preserve">DANIELA CORONADO CERON </t>
  </si>
  <si>
    <t>2112-1-000196</t>
  </si>
  <si>
    <t>CORPORATIVO DE REINGENIERIA ADMINISTRATIVA OM SA DE CV</t>
  </si>
  <si>
    <t>2112-1-000198</t>
  </si>
  <si>
    <t>MARIA MAGDALENA VELAZQUEZ GONZALEZ</t>
  </si>
  <si>
    <t>2112-1-000202</t>
  </si>
  <si>
    <t>CYNTIA LORENA ESPINOZA VILLEDA</t>
  </si>
  <si>
    <t>2112-1-000204</t>
  </si>
  <si>
    <t>HERLAZ SISTEMAS DE COMUNICACION</t>
  </si>
  <si>
    <t>2112-1-000207</t>
  </si>
  <si>
    <t>OFELIA DEL ANGEL DEL ANGEL</t>
  </si>
  <si>
    <t>2112-1-000214</t>
  </si>
  <si>
    <t>ADAN DE JESUS MOCTEZUMA ANGELES</t>
  </si>
  <si>
    <t>2112-1-000216</t>
  </si>
  <si>
    <t xml:space="preserve">CARLOS ALBERTO RAMIREZ MARTINEZ </t>
  </si>
  <si>
    <t>2112-1-000217</t>
  </si>
  <si>
    <t>OLGA PEREZ ZERON</t>
  </si>
  <si>
    <t>2112-1-000219</t>
  </si>
  <si>
    <t>MARIO PAUL MOCTEZUMA MARTINEZ</t>
  </si>
  <si>
    <t>2112-1-000223</t>
  </si>
  <si>
    <t>CENTRO DE FORMACION PEDAGOGICA E INNOVACION EDUCATIVA</t>
  </si>
  <si>
    <t>2112-1-000226</t>
  </si>
  <si>
    <t>LUCERO ROCHA BELTRAN</t>
  </si>
  <si>
    <t>2112-1-000227</t>
  </si>
  <si>
    <t>CESAR ALFONSO LOPEZ SANCHEZ</t>
  </si>
  <si>
    <t>2112-1-000229</t>
  </si>
  <si>
    <t xml:space="preserve">CORPORATIVO SIPN OM </t>
  </si>
  <si>
    <t>2112-1-000230</t>
  </si>
  <si>
    <t>MARCO ANTONIO ORTEGA RAMIREZ</t>
  </si>
  <si>
    <t>2112-1-000231</t>
  </si>
  <si>
    <t>COMERCIALIZADORA ERANDI DE HIDALGO SA DE CV</t>
  </si>
  <si>
    <t>2112-1-000232</t>
  </si>
  <si>
    <t>MINERVA HERNANDEZ NERIA</t>
  </si>
  <si>
    <t>2112-1-000233</t>
  </si>
  <si>
    <t>CESAR AMADOR DE LA FUENTE</t>
  </si>
  <si>
    <t>2112-1-000234</t>
  </si>
  <si>
    <t>DIEGO ZAMORA GOMEZ</t>
  </si>
  <si>
    <t>2112-1-000235</t>
  </si>
  <si>
    <t>DIEGO ALEJANDRO MENDOZA JIMENEZ</t>
  </si>
  <si>
    <t>2112-1-000236</t>
  </si>
  <si>
    <t>ABUNDIO PERCASTEGUI MENDOZA</t>
  </si>
  <si>
    <t>2112-1-000237</t>
  </si>
  <si>
    <t>JOSE FABIAN MORALES REYES</t>
  </si>
  <si>
    <t>2112-1-000238</t>
  </si>
  <si>
    <t>ITZEL BARRERA CERON</t>
  </si>
  <si>
    <t>2112-1-000239</t>
  </si>
  <si>
    <t xml:space="preserve">ELIZABETH MALINATZIN ANGELES </t>
  </si>
  <si>
    <t>2112-1-000240</t>
  </si>
  <si>
    <t>HEIDI VAZQUEZ CUENCA</t>
  </si>
  <si>
    <t>2112-1-000241</t>
  </si>
  <si>
    <t xml:space="preserve">ALEXIS IVAN ANGELES PATRICIO </t>
  </si>
  <si>
    <t>2112-1-000242</t>
  </si>
  <si>
    <t>CONSTRUCCIONES PACEMO SA DE CV</t>
  </si>
  <si>
    <t>2112-1-000243</t>
  </si>
  <si>
    <t>ARQUITECTURA, INTERIORISMO Y CONSTRUCION DDR</t>
  </si>
  <si>
    <t>2112-1-000244</t>
  </si>
  <si>
    <t>ELECTRIFICACIONES Y CONSTRUCCIONES TORT SA DE CV</t>
  </si>
  <si>
    <t>2112-1-000245</t>
  </si>
  <si>
    <t>MIGUEL ANTONIO SIERRA ESPINOZA</t>
  </si>
  <si>
    <t>2112-1-000246</t>
  </si>
  <si>
    <t xml:space="preserve">LUBRICANTES LA VIGA </t>
  </si>
  <si>
    <t>2112-1-000248</t>
  </si>
  <si>
    <t xml:space="preserve">GERARDO YAÑEZ RODRIGUEZ </t>
  </si>
  <si>
    <t>2112-1-000249</t>
  </si>
  <si>
    <t>EMPORIO GHOS</t>
  </si>
  <si>
    <t>2112-1-000250</t>
  </si>
  <si>
    <t>EDDIE SANTIAGO RAMOS ELIZONDO</t>
  </si>
  <si>
    <t>2112-1-000251</t>
  </si>
  <si>
    <t>SEMEX SA DE CV</t>
  </si>
  <si>
    <t>2112-1-000252</t>
  </si>
  <si>
    <t xml:space="preserve">ACEROS Y METALES TULA </t>
  </si>
  <si>
    <t>2112-1-000253</t>
  </si>
  <si>
    <t>EULALIO ANTONIO SAAVEDRA LUNA</t>
  </si>
  <si>
    <t>2112-1-000254</t>
  </si>
  <si>
    <t>JAVIER ANGELES GUZMAN</t>
  </si>
  <si>
    <t>2112-1-000255</t>
  </si>
  <si>
    <t>DIVERSIONES GLEZ GLEZ</t>
  </si>
  <si>
    <t>2112-1-000256</t>
  </si>
  <si>
    <t>MARICELA ORNELAS PLASCENCIA</t>
  </si>
  <si>
    <t>2112-1-000257</t>
  </si>
  <si>
    <t>ALMA LETICIA GARZA CAÑAMAR</t>
  </si>
  <si>
    <t>2112-1-000258</t>
  </si>
  <si>
    <t>LLUVIA LOPEZ HERNANDEZ</t>
  </si>
  <si>
    <t>2112-1-000259</t>
  </si>
  <si>
    <t>JAIME ISAURO GALINDO MORENO</t>
  </si>
  <si>
    <t>2112-1-000260</t>
  </si>
  <si>
    <t xml:space="preserve">FABIOLA ADRIANA LOPEZ GARCIA </t>
  </si>
  <si>
    <t>2112-1-000261</t>
  </si>
  <si>
    <t>JOSE MIGUEL TORRES RODRIGUEZ</t>
  </si>
  <si>
    <t>2112-1-000262</t>
  </si>
  <si>
    <t>IMPULSORA DE EVENTOS CONGRESOS Y ESPECTACULOS OPORTO</t>
  </si>
  <si>
    <t>2112-1-000263</t>
  </si>
  <si>
    <t>QUALITAS COMPAÑIA DE SEGUROS S.A. DE C.V.</t>
  </si>
  <si>
    <t>2112-1-000264</t>
  </si>
  <si>
    <t>SIEH BRITO</t>
  </si>
  <si>
    <t>2112-1-000265</t>
  </si>
  <si>
    <t>RICARDO OROPEZA ORTIZ</t>
  </si>
  <si>
    <t>2112-1-000266</t>
  </si>
  <si>
    <t>ITZEL OROPEZA CRUZ</t>
  </si>
  <si>
    <t>2112-1-000267</t>
  </si>
  <si>
    <t>CARLOS GODINEZ PEREZ</t>
  </si>
  <si>
    <t>2112-1-000268</t>
  </si>
  <si>
    <t>JUAN GARCIA VELAZQUEZ</t>
  </si>
  <si>
    <t>2112-1-000269</t>
  </si>
  <si>
    <t>INSTITUTO NACIONAL DE ADMINISTRACION PUBLICA</t>
  </si>
  <si>
    <t>2112-1-000270</t>
  </si>
  <si>
    <t>2112-1-000271</t>
  </si>
  <si>
    <t xml:space="preserve">JORGE ESCAMILLA DE LA BARRERA </t>
  </si>
  <si>
    <t>2112-1-000272</t>
  </si>
  <si>
    <t>2112-1-000273</t>
  </si>
  <si>
    <t xml:space="preserve">COMERCIALIZADORA NASSIM SA DE CV </t>
  </si>
  <si>
    <t>2112-2</t>
  </si>
  <si>
    <t>Deudas por Adquisición de Bienes Inmuebles, Muebles e Intangibles por Pagar a CP</t>
  </si>
  <si>
    <t>2112-2-000038</t>
  </si>
  <si>
    <t>S&amp;A SOCIEDAD COLECTIVA SA DE CV</t>
  </si>
  <si>
    <t>2112-2-000047</t>
  </si>
  <si>
    <t>2112-2-000229</t>
  </si>
  <si>
    <t>2112-2-000231</t>
  </si>
  <si>
    <t>2112-2-000247</t>
  </si>
  <si>
    <t>CONSTRUCTORA CAROALLE</t>
  </si>
  <si>
    <t>2113</t>
  </si>
  <si>
    <t>CONTRATISTAS POR OBRAS PÚBLICAS POR PAGAR A CORTO PLAZO</t>
  </si>
  <si>
    <t>2113-000024</t>
  </si>
  <si>
    <t>2113-000027</t>
  </si>
  <si>
    <t>CESAR HIDALGO FERNANDEZ</t>
  </si>
  <si>
    <t>2113-000188</t>
  </si>
  <si>
    <t>MARIA DE LOS ANGELES ZAPATA PEREZ</t>
  </si>
  <si>
    <t>2113-000197</t>
  </si>
  <si>
    <t>COMERCIALIZADORA Y CONSTRUCTORA ALAHER, S.A. DE C.V.</t>
  </si>
  <si>
    <t>2113-000203</t>
  </si>
  <si>
    <t>RICARDO CANO GOMEZ</t>
  </si>
  <si>
    <t>2113-000209</t>
  </si>
  <si>
    <t>ALANT ESCAMILLA MARTINEZ</t>
  </si>
  <si>
    <t>2113-000220</t>
  </si>
  <si>
    <t>JOSE DANIEL VELAZQUEZ FLORES</t>
  </si>
  <si>
    <t>2113-000222</t>
  </si>
  <si>
    <t>MIGUEL ANGEL LUGO VEGA</t>
  </si>
  <si>
    <t>2113-000224</t>
  </si>
  <si>
    <t>URBANIZACIONES NASA, S.A. DE C.V.</t>
  </si>
  <si>
    <t>2113-000225</t>
  </si>
  <si>
    <t>COMERCIALIZADORA LEDCON, S.A. DE C.V.</t>
  </si>
  <si>
    <t>2113-000226</t>
  </si>
  <si>
    <t>2113-000228</t>
  </si>
  <si>
    <t>MONICA NAYELI CARBAJAL JIMENEZ</t>
  </si>
  <si>
    <t>2113-01</t>
  </si>
  <si>
    <t>CONTRATISTAS X PAGAR 2019</t>
  </si>
  <si>
    <t>2113-01-001</t>
  </si>
  <si>
    <t>JUAN JOSÉ TORRES ASIAN</t>
  </si>
  <si>
    <t>2113-01-002</t>
  </si>
  <si>
    <t>RAUL GÓMEZ HERNANDEZ</t>
  </si>
  <si>
    <t>2113-01-003</t>
  </si>
  <si>
    <t>ARTURO GUZMÁN PINEDA</t>
  </si>
  <si>
    <t>2113-04</t>
  </si>
  <si>
    <t>CONTRATISATA X PAGAR 2022</t>
  </si>
  <si>
    <t>2113-04-001</t>
  </si>
  <si>
    <t>CONTRATISTA X PAGAR FAISM 2022</t>
  </si>
  <si>
    <t>2113-04-002</t>
  </si>
  <si>
    <t>CONTRATISTAS X PAGAR FFM 2022</t>
  </si>
  <si>
    <t>2115</t>
  </si>
  <si>
    <t>TRANSFERENCIAS OTORGADAS POR PAGAR A CORTO PLAZO</t>
  </si>
  <si>
    <t>2115-415001</t>
  </si>
  <si>
    <t>Transferencias internas otorgadas a entidades paraestatales no empresariales y no financieras</t>
  </si>
  <si>
    <t>2115-441001</t>
  </si>
  <si>
    <t>Ayudas sociales a personas</t>
  </si>
  <si>
    <t>2115-443001</t>
  </si>
  <si>
    <t>Ayudas sociales a instituciones de enseñanza</t>
  </si>
  <si>
    <t>2115-446001</t>
  </si>
  <si>
    <t>Ayudas sociales a cooperativas</t>
  </si>
  <si>
    <t>2115-451001</t>
  </si>
  <si>
    <t>Pensiones</t>
  </si>
  <si>
    <t>2115-452001</t>
  </si>
  <si>
    <t>Jubilaciones</t>
  </si>
  <si>
    <t>2117</t>
  </si>
  <si>
    <t>RETENCIONES Y CONTRIBUCIONES POR PAGAR A CORTO PLAZO</t>
  </si>
  <si>
    <t>2117-001</t>
  </si>
  <si>
    <t>I.S.R. SOBRE SUELDOS Y SALARIOS (EJERCICIOS ANTERIORES)</t>
  </si>
  <si>
    <t>2117-005</t>
  </si>
  <si>
    <t>RETENCION 5 AL MILLAR</t>
  </si>
  <si>
    <t>2117-006</t>
  </si>
  <si>
    <t>RETENCION 1% OBS</t>
  </si>
  <si>
    <t>2117-02</t>
  </si>
  <si>
    <t>RETENCIONES Y CONTRIBUCIONES 2021</t>
  </si>
  <si>
    <t>2117-02-14</t>
  </si>
  <si>
    <t>ISR EBI 2021</t>
  </si>
  <si>
    <t>2117-02-14-001</t>
  </si>
  <si>
    <t>RETENCIONES DE ISR</t>
  </si>
  <si>
    <t>2117-03</t>
  </si>
  <si>
    <t>RETENCIONES Y CONTRIBUCIONES POR PAGAR A CORTO PLAZO EJERCICIO FISCAL 2022</t>
  </si>
  <si>
    <t>2117-03-01</t>
  </si>
  <si>
    <t>RETENCIONES REPO 2022</t>
  </si>
  <si>
    <t>2117-03-01-01</t>
  </si>
  <si>
    <t>ISR SOBRE SUELDO Y SALARIO 2022</t>
  </si>
  <si>
    <t>2117-03-01-03</t>
  </si>
  <si>
    <t>RETENCION DE ISR PROVEDORES 2022</t>
  </si>
  <si>
    <t>2117-03-02</t>
  </si>
  <si>
    <t>RETENCIONES FGP 2022</t>
  </si>
  <si>
    <t>2117-03-02-01</t>
  </si>
  <si>
    <t>ISR SOBRE SUELDO Y SALARIO FGP 2022</t>
  </si>
  <si>
    <t>2117-03-02-03</t>
  </si>
  <si>
    <t>ISR PROVEEDORES FGP 2022</t>
  </si>
  <si>
    <t>2117-03-03</t>
  </si>
  <si>
    <t>RETENCIONES FFM 2022</t>
  </si>
  <si>
    <t>2117-03-03-02</t>
  </si>
  <si>
    <t>2117-03-03-03</t>
  </si>
  <si>
    <t>RETENCIONES DE ISR DE PROVEEDORES</t>
  </si>
  <si>
    <t>2117-03-03-04</t>
  </si>
  <si>
    <t>2117-03-04</t>
  </si>
  <si>
    <t>RETENCIONES FOFYR 2022</t>
  </si>
  <si>
    <t>2117-03-04-01</t>
  </si>
  <si>
    <t>ISR RETENCIONES PROVEEDORES FOFIR 22</t>
  </si>
  <si>
    <t>2117-03-07</t>
  </si>
  <si>
    <t>RETENCIONES ISAN 2022</t>
  </si>
  <si>
    <t>2117-03-07-01</t>
  </si>
  <si>
    <t>ISR RETENCIONES PROVEEDORES ISAN 2022</t>
  </si>
  <si>
    <t>2117-03-09</t>
  </si>
  <si>
    <t>RETENCIONES IVFGASOLINAS 2022</t>
  </si>
  <si>
    <t>2117-03-09-01</t>
  </si>
  <si>
    <t>RET. I.S.R. PROVEEDORES 2022</t>
  </si>
  <si>
    <t>2117-03-11</t>
  </si>
  <si>
    <t>RETENCIONES FAISM 2022</t>
  </si>
  <si>
    <t>2117-03-11-01</t>
  </si>
  <si>
    <t xml:space="preserve">RETENCION 5 AL MILLAR </t>
  </si>
  <si>
    <t>2117-03-11-02</t>
  </si>
  <si>
    <t>2117-03-12</t>
  </si>
  <si>
    <t>RETENCIONES FORTAMUN 2022</t>
  </si>
  <si>
    <t>2117-03-12-01</t>
  </si>
  <si>
    <t>2117-03-12-03</t>
  </si>
  <si>
    <t>RETENCIONES FORTAMUN 2022 PROVEEDORES</t>
  </si>
  <si>
    <t>2117-03-15</t>
  </si>
  <si>
    <t>RETENCIONES IMPUESTOS 2022</t>
  </si>
  <si>
    <t>2117-03-15-01</t>
  </si>
  <si>
    <t>SUBSIDIO</t>
  </si>
  <si>
    <t>2117-04</t>
  </si>
  <si>
    <t>RETENCIONES Y CONTRIBUCIONES POR PAGAR A CORTO PLAZO DEL EJERCICIO FISCAL 2023</t>
  </si>
  <si>
    <t>2117-04-01</t>
  </si>
  <si>
    <t>RETENCIONES REPO 2023</t>
  </si>
  <si>
    <t>2117-04-01-01</t>
  </si>
  <si>
    <t>ISR SOBRE SUELDOS Y SALARIOS REPO 2023</t>
  </si>
  <si>
    <t>2117-04-01-02</t>
  </si>
  <si>
    <t>FONDO DE AHORRO  REPO 2023</t>
  </si>
  <si>
    <t>2117-04-01-03</t>
  </si>
  <si>
    <t>ISR PROVEEDORES REPO 2023</t>
  </si>
  <si>
    <t>2117-04-01-04</t>
  </si>
  <si>
    <t>IVA PROVEEDORES REPO 2023</t>
  </si>
  <si>
    <t>2117-04-02</t>
  </si>
  <si>
    <t>RETENCIONES FGP 2023</t>
  </si>
  <si>
    <t>2117-04-02-01</t>
  </si>
  <si>
    <t>ISR SOBRE SUELDOS Y SALARIOS FGP 2023</t>
  </si>
  <si>
    <t>2117-04-02-02</t>
  </si>
  <si>
    <t>FONDO DE AHORRO FGP 2023</t>
  </si>
  <si>
    <t>2117-04-03</t>
  </si>
  <si>
    <t>RETENCIONES FFM 2023</t>
  </si>
  <si>
    <t>2117-04-03-01</t>
  </si>
  <si>
    <t>ISR SOBRE SUELDOS Y SALARIOS FFM 2023</t>
  </si>
  <si>
    <t>2117-04-03-02</t>
  </si>
  <si>
    <t>FONDO DE AHORRO FFM 2023</t>
  </si>
  <si>
    <t>2117-04-03-03</t>
  </si>
  <si>
    <t>ISR PROVEEDORES FFM 2023</t>
  </si>
  <si>
    <t>2117-04-04</t>
  </si>
  <si>
    <t>RETENCIONES FOFYR 2023</t>
  </si>
  <si>
    <t>2117-04-04-03</t>
  </si>
  <si>
    <t>ISR PROVEEDORES FOFYR 2023</t>
  </si>
  <si>
    <t>2117-04-08</t>
  </si>
  <si>
    <t>RETENCIONES IEPS TABACOS 2023</t>
  </si>
  <si>
    <t>2117-04-08-03</t>
  </si>
  <si>
    <t>ISR PROVEEDORES IEPS TABACOS 2023</t>
  </si>
  <si>
    <t>2117-04-09</t>
  </si>
  <si>
    <t>RETENCIONES IVFGASOLINAS 2023</t>
  </si>
  <si>
    <t>2117-04-09-03</t>
  </si>
  <si>
    <t>ISR PROVEEDORES IVFGASOLINAS 2023</t>
  </si>
  <si>
    <t>2117-04-10</t>
  </si>
  <si>
    <t>RETENCIONES ISR 2023</t>
  </si>
  <si>
    <t>2117-04-10-03</t>
  </si>
  <si>
    <t>ISR PROVEEDORES ISR 2023</t>
  </si>
  <si>
    <t>2117-04-12</t>
  </si>
  <si>
    <t>RETENCIONES FORTAMUN 2023</t>
  </si>
  <si>
    <t>2117-04-12-01</t>
  </si>
  <si>
    <t>ISR SOBRE SUELDOS Y SALARIO FORTAMUN 2023</t>
  </si>
  <si>
    <t>2117-04-12-02</t>
  </si>
  <si>
    <t>FONDO DE AHORRO FORTAMUN 2023</t>
  </si>
  <si>
    <t>2117-04-12-03</t>
  </si>
  <si>
    <t>ISR PROVEEDORES FORTAMUN 2023</t>
  </si>
  <si>
    <t>2117-398001</t>
  </si>
  <si>
    <t>Impuesto sobre nóminas y otros que se deriven de una relacion laboral</t>
  </si>
  <si>
    <t>2119</t>
  </si>
  <si>
    <t>OTRAS CUENTAS POR PAGAR A CORTO PLAZO</t>
  </si>
  <si>
    <t>2119-04</t>
  </si>
  <si>
    <t>2119-04-003</t>
  </si>
  <si>
    <t>2119-06</t>
  </si>
  <si>
    <t>OTRAS CUENTAS POR PAGAR A CORTO PLAZO EJERCICIO FISCAL 2022</t>
  </si>
  <si>
    <t>2119-06-01</t>
  </si>
  <si>
    <t>CUENTAS X PAGAR REPO 2022</t>
  </si>
  <si>
    <t>2119-06-01-001</t>
  </si>
  <si>
    <t>2119-06-01-009</t>
  </si>
  <si>
    <t>2119-06-01-010</t>
  </si>
  <si>
    <t>2119-06-02</t>
  </si>
  <si>
    <t>CUENTAS X PAGAR  FGP 2022</t>
  </si>
  <si>
    <t>2119-06-02-001</t>
  </si>
  <si>
    <t>2119-06-02-005</t>
  </si>
  <si>
    <t>CIPRIANO RANGEL CHAVARRIA</t>
  </si>
  <si>
    <t>2119-06-04</t>
  </si>
  <si>
    <t>CUENTAS X PAGAR FOFYR 2022</t>
  </si>
  <si>
    <t>2119-06-04-01</t>
  </si>
  <si>
    <t>2119-06-04-02</t>
  </si>
  <si>
    <t>2119-06-04-03</t>
  </si>
  <si>
    <t>2119-06-06</t>
  </si>
  <si>
    <t>CUENTAS X PAGAR IVFGASOLINAS 2022</t>
  </si>
  <si>
    <t>2119-06-06-04</t>
  </si>
  <si>
    <t>FONDO FOFIR 2022</t>
  </si>
  <si>
    <t>2119-06-06-05</t>
  </si>
  <si>
    <t>2119-06-07</t>
  </si>
  <si>
    <t>CUENTAS X PAGAR ISR 2022</t>
  </si>
  <si>
    <t>2119-06-07-01</t>
  </si>
  <si>
    <t>2119-06-08</t>
  </si>
  <si>
    <t>CUENTAS X PAGAR  IEPS TABACOS 2022</t>
  </si>
  <si>
    <t>2119-06-08-03</t>
  </si>
  <si>
    <t>2119-06-10</t>
  </si>
  <si>
    <t>CUENTAS X PAGAR FORTAMUN 2022</t>
  </si>
  <si>
    <t>2119-06-10-03</t>
  </si>
  <si>
    <t>2119-06-10-04</t>
  </si>
  <si>
    <t>2119-06-10-08</t>
  </si>
  <si>
    <t>IEPS-GASOLINAS 2022</t>
  </si>
  <si>
    <t>2119-06-14</t>
  </si>
  <si>
    <t>CUENTAS X PAGAR  IMPUESTOS 2022</t>
  </si>
  <si>
    <t>2119-06-14-01</t>
  </si>
  <si>
    <t>2119-06-14-03</t>
  </si>
  <si>
    <t>FGP 2022</t>
  </si>
  <si>
    <t>2119-06-14-04</t>
  </si>
  <si>
    <t>2119-06-16</t>
  </si>
  <si>
    <t>CUENTAS X PAGAR FAISM 2021</t>
  </si>
  <si>
    <t>2119-06-16-1</t>
  </si>
  <si>
    <t>TESORERIA DE LA FEDERACION (TESOFE)</t>
  </si>
  <si>
    <t>2119-06-16-2</t>
  </si>
  <si>
    <t>GOBIERNO DEL ESTADO DE HIDALGO</t>
  </si>
  <si>
    <t>2119-07</t>
  </si>
  <si>
    <t>CUENTAS POR PAGAR A CORTO PLAZO DEL EJERCICIO FISCAL 2023</t>
  </si>
  <si>
    <t>2119-07-01</t>
  </si>
  <si>
    <t>CUENTAS POR PAGAR REPO 2023</t>
  </si>
  <si>
    <t>2119-07-01-01</t>
  </si>
  <si>
    <t>2119-07-01-03</t>
  </si>
  <si>
    <t>2119-07-01-04</t>
  </si>
  <si>
    <t>2119-07-01-05</t>
  </si>
  <si>
    <t>AUREA REPEZ CRUZ</t>
  </si>
  <si>
    <t>2119-07-01-06</t>
  </si>
  <si>
    <t>2119-07-02</t>
  </si>
  <si>
    <t>CUENTAS POR PAGAR FGP 2023</t>
  </si>
  <si>
    <t>2119-07-02-01</t>
  </si>
  <si>
    <t>2119-07-02-02</t>
  </si>
  <si>
    <t>2119-07-02-03</t>
  </si>
  <si>
    <t>JUAN CARLOS RUIZ PAZARAN</t>
  </si>
  <si>
    <t>2119-07-02-04</t>
  </si>
  <si>
    <t>ANDREA SANCHEZ CAMACHO</t>
  </si>
  <si>
    <t>2119-07-03</t>
  </si>
  <si>
    <t>CUENTAS POR PAGAR FFM 2023</t>
  </si>
  <si>
    <t>2119-07-03-03</t>
  </si>
  <si>
    <t>2119-07-03-04</t>
  </si>
  <si>
    <t>2119-07-03-08</t>
  </si>
  <si>
    <t>2119-07-04</t>
  </si>
  <si>
    <t>CUENTAS POR PAGAR FOFYR 2023</t>
  </si>
  <si>
    <t>2119-07-04-01</t>
  </si>
  <si>
    <t>2119-07-09</t>
  </si>
  <si>
    <t>CUENTAS POR PAGAR IVFGASOLINAS 2023</t>
  </si>
  <si>
    <t>2119-07-09-01</t>
  </si>
  <si>
    <t>2119-07-09-02</t>
  </si>
  <si>
    <t>2119-07-10</t>
  </si>
  <si>
    <t>CUENTAS POR PAGAR ISR 2023</t>
  </si>
  <si>
    <t>2119-07-10-01</t>
  </si>
  <si>
    <t>2119-07-12</t>
  </si>
  <si>
    <t>CUENTAS POR PAGAR FORTAMUN 2023</t>
  </si>
  <si>
    <t>2119-07-12-01</t>
  </si>
  <si>
    <t>2119-07-12-02</t>
  </si>
  <si>
    <t>2150</t>
  </si>
  <si>
    <t>PASIVOS DIFERIDOS A CORTO PLAZO</t>
  </si>
  <si>
    <t>2151</t>
  </si>
  <si>
    <t>INGRESOS COBRADOS POR ADELANTADO A CORTO PLAZO</t>
  </si>
  <si>
    <t>2151-01</t>
  </si>
  <si>
    <t>2151-01-1</t>
  </si>
  <si>
    <t>AGUA POTABLE</t>
  </si>
  <si>
    <t>AL 31 DE JULIO DE 2023</t>
  </si>
  <si>
    <t>CONAFOR 2023</t>
  </si>
  <si>
    <t>AL 31 DE AGOSTO DE 2023</t>
  </si>
  <si>
    <t>AL 30 DE SEPTIEMBRE DE 2023</t>
  </si>
  <si>
    <t>Balanza de Comprobación del 01/ene./2023 al 30/sep./2023</t>
  </si>
  <si>
    <t>06/oct./2023</t>
  </si>
  <si>
    <t>04:23 p. m.</t>
  </si>
  <si>
    <t>1123-02-12</t>
  </si>
  <si>
    <t>ISR-EBI 2021</t>
  </si>
  <si>
    <t>1123-02-12-01</t>
  </si>
  <si>
    <t>ISR-EBI 2023</t>
  </si>
  <si>
    <t>1123-03-01-010</t>
  </si>
  <si>
    <t>BANCO SANTANDER</t>
  </si>
  <si>
    <t>1123-04-01-010</t>
  </si>
  <si>
    <t>1123-04-01-011</t>
  </si>
  <si>
    <t>LUIS FELICIANO HERNANDEZ</t>
  </si>
  <si>
    <t>1123-04-02-007</t>
  </si>
  <si>
    <t>1123-04-02-008</t>
  </si>
  <si>
    <t>BLANCA DOMINGUEZ CECEÑAS</t>
  </si>
  <si>
    <t>1123-04-02-009</t>
  </si>
  <si>
    <t>COZME SAMUDIO AGUILAR</t>
  </si>
  <si>
    <t>1123-04-02-010</t>
  </si>
  <si>
    <t>IMELDA GACHUZ CANDELARIA</t>
  </si>
  <si>
    <t>1123-04-02-011</t>
  </si>
  <si>
    <t>MERCEDES MARIA ZUÑIGA CASTILLO</t>
  </si>
  <si>
    <t>1123-04-03-015</t>
  </si>
  <si>
    <t>ISR EBI 2023</t>
  </si>
  <si>
    <t>1123-04-12-07</t>
  </si>
  <si>
    <t>JAIME NOE REYES PEREZ</t>
  </si>
  <si>
    <t>1123-04-12-08</t>
  </si>
  <si>
    <t>IEPS-TAB 2023</t>
  </si>
  <si>
    <t>1123-04-14-02</t>
  </si>
  <si>
    <t>1123-04-14-03</t>
  </si>
  <si>
    <t>1123-04-14-04</t>
  </si>
  <si>
    <t>1123-04-17</t>
  </si>
  <si>
    <t>DEUDORES DIVERSOS CONAFOR 2023</t>
  </si>
  <si>
    <t>1123-04-17-01</t>
  </si>
  <si>
    <t>Page 3</t>
  </si>
  <si>
    <t>04:24 p. m.</t>
  </si>
  <si>
    <t>2111-6-172001</t>
  </si>
  <si>
    <t>Recompensas</t>
  </si>
  <si>
    <t>2112-1-000052</t>
  </si>
  <si>
    <t xml:space="preserve">JOSE ALBERTO TORRES TORRES </t>
  </si>
  <si>
    <t>2112-1-000099</t>
  </si>
  <si>
    <t>NUEVA WAL MART DE MEXICO, S. DE R. L. DE C.V.</t>
  </si>
  <si>
    <t>2112-1-000114</t>
  </si>
  <si>
    <t>CYNTHIA ELODIA CORTES MAYORGA</t>
  </si>
  <si>
    <t>2112-1-000172</t>
  </si>
  <si>
    <t>LETICIA ARMENTA HERNANDEZ</t>
  </si>
  <si>
    <t>2112-1-000178</t>
  </si>
  <si>
    <t xml:space="preserve">GRUPO VAELL MEDICAL SA DE CV </t>
  </si>
  <si>
    <t>2112-1-000187</t>
  </si>
  <si>
    <t>SEGURIDAD, HONESTIDAD Y SERVICIO SA DE CV</t>
  </si>
  <si>
    <t>MINIORYNS</t>
  </si>
  <si>
    <t>2112-1-000274</t>
  </si>
  <si>
    <t>EVA DIANA FONSECA OLVERA</t>
  </si>
  <si>
    <t>2112-1-000275</t>
  </si>
  <si>
    <t>GEIS SAN COSME, S.A. DE C.V.</t>
  </si>
  <si>
    <t>2112-1-000276</t>
  </si>
  <si>
    <t>ROCIO HURTADO SANTIAGO</t>
  </si>
  <si>
    <t>2112-1-000277</t>
  </si>
  <si>
    <t>MARIA GUADALUPE BARRIENTOS SANCHEZ</t>
  </si>
  <si>
    <t>2112-1-000278</t>
  </si>
  <si>
    <t>MARIANA YOHALI BECERRIL MAIZ</t>
  </si>
  <si>
    <t>2112-1-000279</t>
  </si>
  <si>
    <t>MIRIAM PAOLA CRUZ MONROY</t>
  </si>
  <si>
    <t>2112-1-000280</t>
  </si>
  <si>
    <t>DANIELA LIMAS FERNANDEZ</t>
  </si>
  <si>
    <t>2112-1-000281</t>
  </si>
  <si>
    <t>ARMANDO QUINTANAR MORALES</t>
  </si>
  <si>
    <t>2112-1-000282</t>
  </si>
  <si>
    <t>GEORGINA SANCHEZ CRUZ</t>
  </si>
  <si>
    <t>2112-1-000283</t>
  </si>
  <si>
    <t>GRUPO JALS Y AMIGOS EN EL CAMINO</t>
  </si>
  <si>
    <t>2112-1-000284</t>
  </si>
  <si>
    <t>BARUVA</t>
  </si>
  <si>
    <t>2112-1-000285</t>
  </si>
  <si>
    <t>MARITZA YAZMIN ESTRADA ORTIZ</t>
  </si>
  <si>
    <t>2112-1-000288</t>
  </si>
  <si>
    <t>LUCINA ROMERO MOLINA</t>
  </si>
  <si>
    <t>2112-1-000289</t>
  </si>
  <si>
    <t xml:space="preserve">LEONCIO ALEJANDRO ARENAS ORTIZ </t>
  </si>
  <si>
    <t>2112-1-000290</t>
  </si>
  <si>
    <t xml:space="preserve">CANDIDO MEJIA GARCIA </t>
  </si>
  <si>
    <t>2112-1-000291</t>
  </si>
  <si>
    <t>MIGUEL ANGEL LOPEZ MONROY</t>
  </si>
  <si>
    <t>2112-1-000294</t>
  </si>
  <si>
    <t xml:space="preserve">SUNEGOCIO Y PROYECTOS </t>
  </si>
  <si>
    <t>2112-1-000295</t>
  </si>
  <si>
    <t xml:space="preserve">KARLA CORINA VAZQUEZ PINEDA </t>
  </si>
  <si>
    <t>2112-1-000296</t>
  </si>
  <si>
    <t>ASPEL DE MEXICO, SA DE CV</t>
  </si>
  <si>
    <t>2112-2-000036</t>
  </si>
  <si>
    <t>2112-2-000078</t>
  </si>
  <si>
    <t>2115-439001</t>
  </si>
  <si>
    <t>Otros subsidios</t>
  </si>
  <si>
    <t>2117-03-10</t>
  </si>
  <si>
    <t>RETENCIONES ISR  2022</t>
  </si>
  <si>
    <t>2117-03-10-02</t>
  </si>
  <si>
    <t>2117-03-10-03</t>
  </si>
  <si>
    <t>2117-03-14</t>
  </si>
  <si>
    <t>RETENCIONES FEIEF 2022</t>
  </si>
  <si>
    <t>2117-03-14-01</t>
  </si>
  <si>
    <t>RETENCION DE ISR PROVEDORES FEIEF 2022</t>
  </si>
  <si>
    <t>2117-04-02-03</t>
  </si>
  <si>
    <t>ISR PROVEEDORES FGP 2023</t>
  </si>
  <si>
    <t>2117-04-05</t>
  </si>
  <si>
    <t>RETENCIONES FOCOM 2023</t>
  </si>
  <si>
    <t>2117-04-05-03</t>
  </si>
  <si>
    <t>ISR PROVEEDORES FOCOM 2023</t>
  </si>
  <si>
    <t>2119-03</t>
  </si>
  <si>
    <t>2119-03-003</t>
  </si>
  <si>
    <t>2119-07-01-07</t>
  </si>
  <si>
    <t>ROCIO GUITIERREZ RIVERA</t>
  </si>
  <si>
    <t>2119-07-02-05</t>
  </si>
  <si>
    <t>2119-07-02-06</t>
  </si>
  <si>
    <t>REGINA ISABEL SCIANDRA GONZALEZ</t>
  </si>
  <si>
    <t>2119-07-03-02</t>
  </si>
  <si>
    <t>2119-07-03-13</t>
  </si>
  <si>
    <t>2119-07-08</t>
  </si>
  <si>
    <t>CUENTAS POR PAGAR IEPS TABACOS 2023</t>
  </si>
  <si>
    <t>2119-07-08-12</t>
  </si>
  <si>
    <t>2119-07-13</t>
  </si>
  <si>
    <t>CUENTAS POR PAGAR ISR EBI 2023</t>
  </si>
  <si>
    <t>2119-07-13-003</t>
  </si>
  <si>
    <t>2119-07-13-004</t>
  </si>
  <si>
    <t>2119-07-17</t>
  </si>
  <si>
    <t>CUENTAS POR PAGAR FONFO FIJO 2023</t>
  </si>
  <si>
    <t>2119-07-17-01</t>
  </si>
  <si>
    <t>2151-01-02</t>
  </si>
  <si>
    <t>ANTICIPO DE INGRESOS 2023</t>
  </si>
  <si>
    <t>2151-01-02-01</t>
  </si>
  <si>
    <t>CONTRIBUYENTES EN GENERAL</t>
  </si>
  <si>
    <t>2151-01-02-02</t>
  </si>
  <si>
    <t>19CP CATASTRO E IMPUESTO PREDIAL</t>
  </si>
  <si>
    <t>Page 10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</si>
</sst>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&quot;$&quot;#,##0.00"/>
    <numFmt numFmtId="167" formatCode="#,##0.00_ ;[Red]\-#,##0.00\ "/>
    <numFmt numFmtId="168" formatCode="#,##0.00;[Red]#,##0.00"/>
    <numFmt numFmtId="169" formatCode="[$$-80A]#,##0"/>
    <numFmt numFmtId="170" formatCode="d/mm/yy;@"/>
    <numFmt numFmtId="171" formatCode="_-* #,##0.00\ &quot;€&quot;_-;\-* #,##0.00\ &quot;€&quot;_-;_-* &quot;-&quot;??\ &quot;€&quot;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[$-80A]d&quot; de &quot;mmmm&quot; de &quot;yyyy;@"/>
    <numFmt numFmtId="178" formatCode="dd/mm/yyyy;@"/>
    <numFmt numFmtId="179" formatCode="#,##0_ ;\-#,##0\ "/>
    <numFmt numFmtId="180" formatCode="#,##0.00\ _€"/>
    <numFmt numFmtId="181" formatCode="_-[$€-2]* #,##0.00_-;\-[$€-2]* #,##0.00_-;_-[$€-2]* \-??_-"/>
    <numFmt numFmtId="182" formatCode="0.0%"/>
  </numFmts>
  <fonts count="8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15"/>
      <color indexed="56"/>
      <name val="Calibri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i/>
      <sz val="12"/>
      <color indexed="8"/>
      <name val="Arial Narrow"/>
      <family val="2"/>
    </font>
    <font>
      <sz val="8"/>
      <color indexed="62"/>
      <name val="Arial Narrow"/>
      <family val="2"/>
    </font>
    <font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6.5"/>
      <color indexed="8"/>
      <name val="Arial"/>
      <family val="2"/>
    </font>
    <font>
      <b/>
      <sz val="7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 Narrow"/>
      <family val="2"/>
    </font>
    <font>
      <b/>
      <sz val="11"/>
      <color indexed="8"/>
      <name val="Arial Narrow"/>
      <family val="2"/>
    </font>
    <font>
      <b/>
      <u val="single"/>
      <sz val="11"/>
      <color indexed="8"/>
      <name val="Arial Narrow"/>
      <family val="2"/>
    </font>
    <font>
      <sz val="7"/>
      <color indexed="8"/>
      <name val="Arial"/>
      <family val="2"/>
    </font>
    <font>
      <b/>
      <sz val="13"/>
      <color indexed="8"/>
      <name val="Arial"/>
      <family val="2"/>
    </font>
    <font>
      <sz val="1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2"/>
      <color theme="1"/>
      <name val="Arial Narrow"/>
      <family val="2"/>
    </font>
    <font>
      <sz val="8"/>
      <color theme="4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Arial Narrow"/>
      <family val="2"/>
    </font>
    <font>
      <sz val="6.5"/>
      <color rgb="FF000000"/>
      <name val="Arial"/>
      <family val="2"/>
    </font>
    <font>
      <b/>
      <sz val="7"/>
      <color rgb="FF000000"/>
      <name val="Arial"/>
      <family val="2"/>
    </font>
    <font>
      <b/>
      <sz val="11"/>
      <color rgb="FF000000"/>
      <name val="Arial"/>
      <family val="2"/>
    </font>
    <font>
      <sz val="8"/>
      <color theme="1"/>
      <name val="Arial Narrow"/>
      <family val="2"/>
    </font>
    <font>
      <b/>
      <sz val="11"/>
      <color theme="1"/>
      <name val="Arial Narrow"/>
      <family val="2"/>
    </font>
    <font>
      <b/>
      <u val="single"/>
      <sz val="11"/>
      <color theme="1"/>
      <name val="Arial Narrow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1"/>
      <color rgb="FF000000"/>
      <name val="Arial"/>
      <family val="2"/>
    </font>
    <font>
      <b/>
      <sz val="9"/>
      <color rgb="FF000000"/>
      <name val="Arial"/>
      <family val="2"/>
    </font>
    <font>
      <b/>
      <sz val="13"/>
      <color rgb="FF00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double">
        <color rgb="FF000000"/>
      </top>
      <bottom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50" fillId="24" borderId="0" applyNumberFormat="0" applyBorder="0" applyAlignment="0" applyProtection="0"/>
    <xf numFmtId="0" fontId="13" fillId="25" borderId="0" applyNumberFormat="0" applyBorder="0" applyAlignment="0" applyProtection="0"/>
    <xf numFmtId="0" fontId="50" fillId="26" borderId="0" applyNumberFormat="0" applyBorder="0" applyAlignment="0" applyProtection="0"/>
    <xf numFmtId="0" fontId="13" fillId="17" borderId="0" applyNumberFormat="0" applyBorder="0" applyAlignment="0" applyProtection="0"/>
    <xf numFmtId="0" fontId="50" fillId="27" borderId="0" applyNumberFormat="0" applyBorder="0" applyAlignment="0" applyProtection="0"/>
    <xf numFmtId="0" fontId="13" fillId="19" borderId="0" applyNumberFormat="0" applyBorder="0" applyAlignment="0" applyProtection="0"/>
    <xf numFmtId="0" fontId="50" fillId="28" borderId="0" applyNumberFormat="0" applyBorder="0" applyAlignment="0" applyProtection="0"/>
    <xf numFmtId="0" fontId="13" fillId="29" borderId="0" applyNumberFormat="0" applyBorder="0" applyAlignment="0" applyProtection="0"/>
    <xf numFmtId="0" fontId="50" fillId="30" borderId="0" applyNumberFormat="0" applyBorder="0" applyAlignment="0" applyProtection="0"/>
    <xf numFmtId="0" fontId="13" fillId="31" borderId="0" applyNumberFormat="0" applyBorder="0" applyAlignment="0" applyProtection="0"/>
    <xf numFmtId="0" fontId="50" fillId="32" borderId="0" applyNumberFormat="0" applyBorder="0" applyAlignment="0" applyProtection="0"/>
    <xf numFmtId="0" fontId="13" fillId="33" borderId="0" applyNumberFormat="0" applyBorder="0" applyAlignment="0" applyProtection="0"/>
    <xf numFmtId="0" fontId="14" fillId="7" borderId="0" applyNumberFormat="0" applyBorder="0" applyAlignment="0" applyProtection="0"/>
    <xf numFmtId="0" fontId="51" fillId="34" borderId="0" applyNumberFormat="0" applyBorder="0" applyAlignment="0" applyProtection="0"/>
    <xf numFmtId="0" fontId="52" fillId="35" borderId="1" applyNumberFormat="0" applyAlignment="0" applyProtection="0"/>
    <xf numFmtId="0" fontId="15" fillId="36" borderId="2" applyNumberFormat="0" applyAlignment="0" applyProtection="0"/>
    <xf numFmtId="0" fontId="53" fillId="37" borderId="3" applyNumberFormat="0" applyAlignment="0" applyProtection="0"/>
    <xf numFmtId="0" fontId="16" fillId="38" borderId="4" applyNumberFormat="0" applyAlignment="0" applyProtection="0"/>
    <xf numFmtId="0" fontId="54" fillId="0" borderId="5" applyNumberFormat="0" applyFill="0" applyAlignment="0" applyProtection="0"/>
    <xf numFmtId="0" fontId="17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39" borderId="0" applyNumberFormat="0" applyBorder="0" applyAlignment="0" applyProtection="0"/>
    <xf numFmtId="0" fontId="13" fillId="40" borderId="0" applyNumberFormat="0" applyBorder="0" applyAlignment="0" applyProtection="0"/>
    <xf numFmtId="0" fontId="50" fillId="41" borderId="0" applyNumberFormat="0" applyBorder="0" applyAlignment="0" applyProtection="0"/>
    <xf numFmtId="0" fontId="13" fillId="42" borderId="0" applyNumberFormat="0" applyBorder="0" applyAlignment="0" applyProtection="0"/>
    <xf numFmtId="0" fontId="50" fillId="43" borderId="0" applyNumberFormat="0" applyBorder="0" applyAlignment="0" applyProtection="0"/>
    <xf numFmtId="0" fontId="13" fillId="44" borderId="0" applyNumberFormat="0" applyBorder="0" applyAlignment="0" applyProtection="0"/>
    <xf numFmtId="0" fontId="50" fillId="45" borderId="0" applyNumberFormat="0" applyBorder="0" applyAlignment="0" applyProtection="0"/>
    <xf numFmtId="0" fontId="13" fillId="29" borderId="0" applyNumberFormat="0" applyBorder="0" applyAlignment="0" applyProtection="0"/>
    <xf numFmtId="0" fontId="50" fillId="46" borderId="0" applyNumberFormat="0" applyBorder="0" applyAlignment="0" applyProtection="0"/>
    <xf numFmtId="0" fontId="13" fillId="31" borderId="0" applyNumberFormat="0" applyBorder="0" applyAlignment="0" applyProtection="0"/>
    <xf numFmtId="0" fontId="50" fillId="47" borderId="0" applyNumberFormat="0" applyBorder="0" applyAlignment="0" applyProtection="0"/>
    <xf numFmtId="0" fontId="13" fillId="48" borderId="0" applyNumberFormat="0" applyBorder="0" applyAlignment="0" applyProtection="0"/>
    <xf numFmtId="0" fontId="57" fillId="49" borderId="1" applyNumberFormat="0" applyAlignment="0" applyProtection="0"/>
    <xf numFmtId="0" fontId="19" fillId="13" borderId="2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50" borderId="0" applyNumberFormat="0" applyBorder="0" applyAlignment="0" applyProtection="0"/>
    <xf numFmtId="0" fontId="20" fillId="5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1" fillId="51" borderId="0" applyNumberFormat="0" applyBorder="0" applyAlignment="0" applyProtection="0"/>
    <xf numFmtId="0" fontId="21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53" borderId="8" applyNumberFormat="0" applyFont="0" applyAlignment="0" applyProtection="0"/>
    <xf numFmtId="0" fontId="0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35" borderId="10" applyNumberFormat="0" applyAlignment="0" applyProtection="0"/>
    <xf numFmtId="0" fontId="22" fillId="36" borderId="11" applyNumberFormat="0" applyAlignment="0" applyProtection="0"/>
    <xf numFmtId="0" fontId="6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2" applyNumberFormat="0" applyFill="0" applyAlignment="0" applyProtection="0"/>
    <xf numFmtId="0" fontId="26" fillId="0" borderId="13" applyNumberFormat="0" applyFill="0" applyAlignment="0" applyProtection="0"/>
    <xf numFmtId="0" fontId="56" fillId="0" borderId="14" applyNumberFormat="0" applyFill="0" applyAlignment="0" applyProtection="0"/>
    <xf numFmtId="0" fontId="18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67" fillId="0" borderId="16" applyNumberFormat="0" applyFill="0" applyAlignment="0" applyProtection="0"/>
    <xf numFmtId="0" fontId="27" fillId="0" borderId="17" applyNumberFormat="0" applyFill="0" applyAlignment="0" applyProtection="0"/>
  </cellStyleXfs>
  <cellXfs count="118">
    <xf numFmtId="0" fontId="0" fillId="0" borderId="0" xfId="0" applyAlignment="1">
      <alignment/>
    </xf>
    <xf numFmtId="0" fontId="5" fillId="55" borderId="18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3" fillId="0" borderId="18" xfId="0" applyFont="1" applyFill="1" applyBorder="1" applyAlignment="1">
      <alignment horizontal="center" vertical="center"/>
    </xf>
    <xf numFmtId="44" fontId="3" fillId="0" borderId="18" xfId="87" applyFont="1" applyFill="1" applyBorder="1" applyAlignment="1">
      <alignment/>
    </xf>
    <xf numFmtId="44" fontId="7" fillId="0" borderId="18" xfId="87" applyFont="1" applyFill="1" applyBorder="1" applyAlignment="1">
      <alignment/>
    </xf>
    <xf numFmtId="0" fontId="3" fillId="0" borderId="18" xfId="0" applyFont="1" applyFill="1" applyBorder="1" applyAlignment="1">
      <alignment horizontal="left" vertical="center"/>
    </xf>
    <xf numFmtId="44" fontId="7" fillId="0" borderId="18" xfId="93" applyFont="1" applyFill="1" applyBorder="1" applyAlignment="1">
      <alignment/>
    </xf>
    <xf numFmtId="0" fontId="3" fillId="0" borderId="18" xfId="0" applyFont="1" applyFill="1" applyBorder="1" applyAlignment="1">
      <alignment horizontal="right"/>
    </xf>
    <xf numFmtId="44" fontId="9" fillId="0" borderId="0" xfId="87" applyFont="1" applyFill="1" applyAlignment="1">
      <alignment/>
    </xf>
    <xf numFmtId="0" fontId="9" fillId="0" borderId="0" xfId="0" applyFont="1" applyFill="1" applyAlignment="1">
      <alignment horizontal="center"/>
    </xf>
    <xf numFmtId="4" fontId="68" fillId="56" borderId="0" xfId="0" applyNumberFormat="1" applyFont="1" applyFill="1" applyAlignment="1">
      <alignment horizontal="center" wrapText="1"/>
    </xf>
    <xf numFmtId="9" fontId="69" fillId="0" borderId="18" xfId="118" applyFont="1" applyFill="1" applyBorder="1" applyAlignment="1">
      <alignment horizontal="center"/>
    </xf>
    <xf numFmtId="44" fontId="69" fillId="0" borderId="18" xfId="118" applyNumberFormat="1" applyFont="1" applyFill="1" applyBorder="1" applyAlignment="1">
      <alignment horizontal="center"/>
    </xf>
    <xf numFmtId="9" fontId="3" fillId="0" borderId="18" xfId="0" applyNumberFormat="1" applyFont="1" applyFill="1" applyBorder="1" applyAlignment="1">
      <alignment horizontal="center"/>
    </xf>
    <xf numFmtId="44" fontId="3" fillId="0" borderId="18" xfId="87" applyFont="1" applyFill="1" applyBorder="1" applyAlignment="1">
      <alignment horizontal="center"/>
    </xf>
    <xf numFmtId="0" fontId="68" fillId="56" borderId="0" xfId="0" applyFont="1" applyFill="1" applyAlignment="1">
      <alignment horizontal="center" wrapText="1"/>
    </xf>
    <xf numFmtId="0" fontId="9" fillId="56" borderId="0" xfId="0" applyFont="1" applyFill="1" applyAlignment="1">
      <alignment/>
    </xf>
    <xf numFmtId="44" fontId="9" fillId="56" borderId="0" xfId="0" applyNumberFormat="1" applyFont="1" applyFill="1" applyAlignment="1">
      <alignment/>
    </xf>
    <xf numFmtId="0" fontId="5" fillId="56" borderId="18" xfId="0" applyFont="1" applyFill="1" applyBorder="1" applyAlignment="1">
      <alignment horizontal="center"/>
    </xf>
    <xf numFmtId="8" fontId="0" fillId="56" borderId="0" xfId="0" applyNumberFormat="1" applyFont="1" applyFill="1" applyAlignment="1">
      <alignment/>
    </xf>
    <xf numFmtId="44" fontId="70" fillId="56" borderId="0" xfId="87" applyFont="1" applyFill="1" applyAlignment="1">
      <alignment horizontal="center" wrapText="1"/>
    </xf>
    <xf numFmtId="9" fontId="7" fillId="56" borderId="18" xfId="0" applyNumberFormat="1" applyFont="1" applyFill="1" applyBorder="1" applyAlignment="1">
      <alignment horizontal="center"/>
    </xf>
    <xf numFmtId="0" fontId="10" fillId="56" borderId="0" xfId="0" applyFont="1" applyFill="1" applyAlignment="1">
      <alignment/>
    </xf>
    <xf numFmtId="0" fontId="7" fillId="56" borderId="0" xfId="0" applyFont="1" applyFill="1" applyAlignment="1">
      <alignment horizontal="center"/>
    </xf>
    <xf numFmtId="4" fontId="3" fillId="56" borderId="0" xfId="0" applyNumberFormat="1" applyFont="1" applyFill="1" applyBorder="1" applyAlignment="1">
      <alignment horizontal="center"/>
    </xf>
    <xf numFmtId="44" fontId="7" fillId="56" borderId="0" xfId="87" applyFont="1" applyFill="1" applyAlignment="1">
      <alignment/>
    </xf>
    <xf numFmtId="0" fontId="10" fillId="56" borderId="0" xfId="0" applyFont="1" applyFill="1" applyAlignment="1">
      <alignment horizontal="center"/>
    </xf>
    <xf numFmtId="0" fontId="3" fillId="56" borderId="0" xfId="0" applyFont="1" applyFill="1" applyBorder="1" applyAlignment="1">
      <alignment/>
    </xf>
    <xf numFmtId="0" fontId="3" fillId="56" borderId="0" xfId="0" applyFont="1" applyFill="1" applyAlignment="1">
      <alignment horizontal="center"/>
    </xf>
    <xf numFmtId="44" fontId="3" fillId="56" borderId="0" xfId="87" applyFont="1" applyFill="1" applyAlignment="1">
      <alignment/>
    </xf>
    <xf numFmtId="44" fontId="71" fillId="56" borderId="0" xfId="87" applyFont="1" applyFill="1" applyAlignment="1">
      <alignment horizontal="center"/>
    </xf>
    <xf numFmtId="0" fontId="11" fillId="56" borderId="0" xfId="0" applyFont="1" applyFill="1" applyAlignment="1">
      <alignment/>
    </xf>
    <xf numFmtId="0" fontId="7" fillId="56" borderId="0" xfId="0" applyFont="1" applyFill="1" applyBorder="1" applyAlignment="1">
      <alignment horizontal="center"/>
    </xf>
    <xf numFmtId="44" fontId="7" fillId="0" borderId="19" xfId="93" applyFont="1" applyFill="1" applyBorder="1" applyAlignment="1">
      <alignment horizontal="center"/>
    </xf>
    <xf numFmtId="44" fontId="9" fillId="56" borderId="0" xfId="0" applyNumberFormat="1" applyFont="1" applyFill="1" applyAlignment="1">
      <alignment horizontal="center"/>
    </xf>
    <xf numFmtId="44" fontId="5" fillId="56" borderId="0" xfId="93" applyFont="1" applyFill="1" applyBorder="1" applyAlignment="1">
      <alignment horizontal="center"/>
    </xf>
    <xf numFmtId="9" fontId="7" fillId="56" borderId="0" xfId="0" applyNumberFormat="1" applyFont="1" applyFill="1" applyBorder="1" applyAlignment="1">
      <alignment horizontal="center"/>
    </xf>
    <xf numFmtId="0" fontId="3" fillId="56" borderId="0" xfId="0" applyFont="1" applyFill="1" applyBorder="1" applyAlignment="1">
      <alignment horizontal="center"/>
    </xf>
    <xf numFmtId="0" fontId="5" fillId="56" borderId="19" xfId="0" applyFont="1" applyFill="1" applyBorder="1" applyAlignment="1">
      <alignment horizontal="center" vertical="center"/>
    </xf>
    <xf numFmtId="0" fontId="5" fillId="55" borderId="18" xfId="0" applyFont="1" applyFill="1" applyBorder="1" applyAlignment="1">
      <alignment horizontal="center"/>
    </xf>
    <xf numFmtId="44" fontId="9" fillId="0" borderId="0" xfId="0" applyNumberFormat="1" applyFont="1" applyFill="1" applyAlignment="1">
      <alignment/>
    </xf>
    <xf numFmtId="44" fontId="0" fillId="56" borderId="0" xfId="0" applyNumberFormat="1" applyFont="1" applyFill="1" applyAlignment="1">
      <alignment/>
    </xf>
    <xf numFmtId="0" fontId="5" fillId="55" borderId="18" xfId="0" applyFont="1" applyFill="1" applyBorder="1" applyAlignment="1">
      <alignment horizontal="center"/>
    </xf>
    <xf numFmtId="0" fontId="5" fillId="55" borderId="18" xfId="0" applyFont="1" applyFill="1" applyBorder="1" applyAlignment="1">
      <alignment horizontal="center"/>
    </xf>
    <xf numFmtId="0" fontId="5" fillId="56" borderId="19" xfId="0" applyFont="1" applyFill="1" applyBorder="1" applyAlignment="1">
      <alignment horizontal="center" vertical="center"/>
    </xf>
    <xf numFmtId="0" fontId="3" fillId="56" borderId="0" xfId="0" applyFont="1" applyFill="1" applyBorder="1" applyAlignment="1">
      <alignment horizontal="center"/>
    </xf>
    <xf numFmtId="44" fontId="3" fillId="56" borderId="0" xfId="87" applyFont="1" applyFill="1" applyBorder="1" applyAlignment="1">
      <alignment horizontal="center"/>
    </xf>
    <xf numFmtId="7" fontId="72" fillId="0" borderId="0" xfId="0" applyNumberFormat="1" applyFont="1" applyAlignment="1">
      <alignment horizontal="right" vertical="top" wrapText="1"/>
    </xf>
    <xf numFmtId="7" fontId="72" fillId="0" borderId="20" xfId="0" applyNumberFormat="1" applyFont="1" applyBorder="1" applyAlignment="1">
      <alignment horizontal="right" vertical="center" wrapText="1"/>
    </xf>
    <xf numFmtId="0" fontId="73" fillId="0" borderId="21" xfId="0" applyFont="1" applyBorder="1" applyAlignment="1">
      <alignment horizontal="right" wrapText="1"/>
    </xf>
    <xf numFmtId="0" fontId="74" fillId="0" borderId="0" xfId="0" applyFont="1" applyAlignment="1">
      <alignment horizontal="center" vertical="top" wrapText="1"/>
    </xf>
    <xf numFmtId="0" fontId="73" fillId="0" borderId="0" xfId="0" applyFont="1" applyAlignment="1">
      <alignment horizontal="left" vertical="top" wrapText="1"/>
    </xf>
    <xf numFmtId="9" fontId="69" fillId="0" borderId="18" xfId="120" applyFont="1" applyFill="1" applyBorder="1" applyAlignment="1">
      <alignment horizontal="center"/>
    </xf>
    <xf numFmtId="44" fontId="7" fillId="56" borderId="0" xfId="93" applyFont="1" applyFill="1" applyBorder="1" applyAlignment="1">
      <alignment horizontal="center"/>
    </xf>
    <xf numFmtId="0" fontId="12" fillId="56" borderId="0" xfId="0" applyFont="1" applyFill="1" applyAlignment="1">
      <alignment/>
    </xf>
    <xf numFmtId="44" fontId="12" fillId="56" borderId="0" xfId="87" applyFont="1" applyFill="1" applyAlignment="1">
      <alignment/>
    </xf>
    <xf numFmtId="0" fontId="12" fillId="56" borderId="0" xfId="0" applyFont="1" applyFill="1" applyAlignment="1">
      <alignment horizontal="center"/>
    </xf>
    <xf numFmtId="0" fontId="4" fillId="56" borderId="0" xfId="0" applyFont="1" applyFill="1" applyAlignment="1">
      <alignment horizontal="left"/>
    </xf>
    <xf numFmtId="44" fontId="4" fillId="56" borderId="0" xfId="87" applyFont="1" applyFill="1" applyAlignment="1">
      <alignment horizontal="center"/>
    </xf>
    <xf numFmtId="0" fontId="4" fillId="56" borderId="0" xfId="0" applyFont="1" applyFill="1" applyAlignment="1">
      <alignment horizontal="center"/>
    </xf>
    <xf numFmtId="44" fontId="9" fillId="56" borderId="0" xfId="87" applyFont="1" applyFill="1" applyAlignment="1">
      <alignment/>
    </xf>
    <xf numFmtId="0" fontId="9" fillId="56" borderId="0" xfId="0" applyFont="1" applyFill="1" applyAlignment="1">
      <alignment horizontal="center"/>
    </xf>
    <xf numFmtId="0" fontId="3" fillId="56" borderId="0" xfId="0" applyFont="1" applyFill="1" applyBorder="1" applyAlignment="1">
      <alignment horizontal="right"/>
    </xf>
    <xf numFmtId="44" fontId="3" fillId="56" borderId="0" xfId="87" applyFont="1" applyFill="1" applyBorder="1" applyAlignment="1">
      <alignment/>
    </xf>
    <xf numFmtId="44" fontId="69" fillId="56" borderId="0" xfId="118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9" fontId="7" fillId="0" borderId="18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" fillId="56" borderId="0" xfId="0" applyFont="1" applyFill="1" applyBorder="1" applyAlignment="1">
      <alignment horizontal="center"/>
    </xf>
    <xf numFmtId="44" fontId="3" fillId="56" borderId="0" xfId="87" applyFont="1" applyFill="1" applyBorder="1" applyAlignment="1">
      <alignment horizontal="center"/>
    </xf>
    <xf numFmtId="44" fontId="75" fillId="56" borderId="0" xfId="0" applyNumberFormat="1" applyFont="1" applyFill="1" applyBorder="1" applyAlignment="1">
      <alignment horizontal="center"/>
    </xf>
    <xf numFmtId="0" fontId="75" fillId="56" borderId="0" xfId="0" applyFont="1" applyFill="1" applyBorder="1" applyAlignment="1">
      <alignment horizontal="center"/>
    </xf>
    <xf numFmtId="44" fontId="7" fillId="56" borderId="0" xfId="87" applyFont="1" applyFill="1" applyBorder="1" applyAlignment="1">
      <alignment horizontal="center" wrapText="1"/>
    </xf>
    <xf numFmtId="44" fontId="6" fillId="56" borderId="18" xfId="93" applyFont="1" applyFill="1" applyBorder="1" applyAlignment="1">
      <alignment horizontal="center"/>
    </xf>
    <xf numFmtId="44" fontId="7" fillId="0" borderId="22" xfId="93" applyFont="1" applyFill="1" applyBorder="1" applyAlignment="1">
      <alignment horizontal="center"/>
    </xf>
    <xf numFmtId="44" fontId="7" fillId="0" borderId="23" xfId="93" applyFont="1" applyFill="1" applyBorder="1" applyAlignment="1">
      <alignment horizontal="center"/>
    </xf>
    <xf numFmtId="44" fontId="7" fillId="0" borderId="19" xfId="93" applyFont="1" applyFill="1" applyBorder="1" applyAlignment="1">
      <alignment horizontal="center"/>
    </xf>
    <xf numFmtId="44" fontId="5" fillId="56" borderId="18" xfId="93" applyFont="1" applyFill="1" applyBorder="1" applyAlignment="1">
      <alignment horizontal="center"/>
    </xf>
    <xf numFmtId="0" fontId="5" fillId="55" borderId="18" xfId="0" applyFont="1" applyFill="1" applyBorder="1" applyAlignment="1">
      <alignment horizontal="center" vertical="center" wrapText="1"/>
    </xf>
    <xf numFmtId="0" fontId="6" fillId="56" borderId="0" xfId="0" applyFont="1" applyFill="1" applyBorder="1" applyAlignment="1">
      <alignment horizontal="center"/>
    </xf>
    <xf numFmtId="0" fontId="5" fillId="56" borderId="18" xfId="0" applyFont="1" applyFill="1" applyBorder="1" applyAlignment="1">
      <alignment horizontal="center" vertical="center"/>
    </xf>
    <xf numFmtId="0" fontId="5" fillId="56" borderId="22" xfId="0" applyFont="1" applyFill="1" applyBorder="1" applyAlignment="1">
      <alignment horizontal="center" vertical="center"/>
    </xf>
    <xf numFmtId="0" fontId="5" fillId="56" borderId="23" xfId="0" applyFont="1" applyFill="1" applyBorder="1" applyAlignment="1">
      <alignment horizontal="center" vertical="center"/>
    </xf>
    <xf numFmtId="0" fontId="5" fillId="56" borderId="19" xfId="0" applyFont="1" applyFill="1" applyBorder="1" applyAlignment="1">
      <alignment horizontal="center" vertical="center"/>
    </xf>
    <xf numFmtId="0" fontId="5" fillId="55" borderId="24" xfId="0" applyFont="1" applyFill="1" applyBorder="1" applyAlignment="1">
      <alignment horizontal="center" vertical="center" wrapText="1"/>
    </xf>
    <xf numFmtId="0" fontId="5" fillId="55" borderId="25" xfId="0" applyFont="1" applyFill="1" applyBorder="1" applyAlignment="1">
      <alignment horizontal="center" vertical="center" wrapText="1"/>
    </xf>
    <xf numFmtId="0" fontId="5" fillId="55" borderId="18" xfId="0" applyFont="1" applyFill="1" applyBorder="1" applyAlignment="1">
      <alignment horizontal="center" wrapText="1"/>
    </xf>
    <xf numFmtId="0" fontId="4" fillId="56" borderId="0" xfId="0" applyFont="1" applyFill="1" applyAlignment="1">
      <alignment horizontal="center"/>
    </xf>
    <xf numFmtId="0" fontId="76" fillId="56" borderId="0" xfId="101" applyFont="1" applyFill="1" applyAlignment="1">
      <alignment horizontal="center"/>
      <protection/>
    </xf>
    <xf numFmtId="0" fontId="77" fillId="56" borderId="0" xfId="101" applyFont="1" applyFill="1" applyAlignment="1">
      <alignment horizontal="center"/>
      <protection/>
    </xf>
    <xf numFmtId="0" fontId="5" fillId="55" borderId="18" xfId="0" applyFont="1" applyFill="1" applyBorder="1" applyAlignment="1">
      <alignment horizontal="center"/>
    </xf>
    <xf numFmtId="0" fontId="8" fillId="55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4" fontId="6" fillId="0" borderId="18" xfId="93" applyFont="1" applyFill="1" applyBorder="1" applyAlignment="1">
      <alignment horizontal="center"/>
    </xf>
    <xf numFmtId="44" fontId="5" fillId="0" borderId="18" xfId="93" applyFont="1" applyFill="1" applyBorder="1" applyAlignment="1">
      <alignment horizontal="center"/>
    </xf>
    <xf numFmtId="0" fontId="78" fillId="0" borderId="0" xfId="0" applyFont="1" applyAlignment="1">
      <alignment horizontal="right" vertical="top" wrapText="1"/>
    </xf>
    <xf numFmtId="7" fontId="72" fillId="0" borderId="20" xfId="0" applyNumberFormat="1" applyFont="1" applyBorder="1" applyAlignment="1">
      <alignment horizontal="right" vertical="center" wrapText="1"/>
    </xf>
    <xf numFmtId="7" fontId="72" fillId="0" borderId="0" xfId="0" applyNumberFormat="1" applyFont="1" applyAlignment="1">
      <alignment horizontal="right" vertical="top" wrapText="1"/>
    </xf>
    <xf numFmtId="0" fontId="79" fillId="0" borderId="0" xfId="0" applyFont="1" applyAlignment="1">
      <alignment horizontal="left" vertical="top" wrapText="1"/>
    </xf>
    <xf numFmtId="0" fontId="73" fillId="0" borderId="21" xfId="0" applyFont="1" applyBorder="1" applyAlignment="1">
      <alignment horizontal="right" wrapText="1"/>
    </xf>
    <xf numFmtId="0" fontId="73" fillId="0" borderId="21" xfId="0" applyFont="1" applyBorder="1" applyAlignment="1">
      <alignment horizontal="left" wrapText="1"/>
    </xf>
    <xf numFmtId="0" fontId="79" fillId="0" borderId="0" xfId="0" applyFont="1" applyAlignment="1">
      <alignment horizontal="right" vertical="center" wrapText="1"/>
    </xf>
    <xf numFmtId="0" fontId="80" fillId="0" borderId="0" xfId="0" applyFont="1" applyAlignment="1">
      <alignment horizontal="left" wrapText="1"/>
    </xf>
    <xf numFmtId="0" fontId="79" fillId="0" borderId="26" xfId="0" applyFont="1" applyBorder="1" applyAlignment="1">
      <alignment horizontal="left" vertical="top" wrapText="1"/>
    </xf>
    <xf numFmtId="0" fontId="73" fillId="0" borderId="27" xfId="0" applyFont="1" applyBorder="1" applyAlignment="1">
      <alignment horizontal="center" vertical="top" wrapText="1"/>
    </xf>
    <xf numFmtId="0" fontId="81" fillId="0" borderId="0" xfId="0" applyFont="1" applyAlignment="1">
      <alignment horizontal="center" vertical="top" wrapText="1"/>
    </xf>
    <xf numFmtId="0" fontId="82" fillId="0" borderId="28" xfId="0" applyFont="1" applyBorder="1" applyAlignment="1">
      <alignment horizontal="left" vertical="top" wrapText="1"/>
    </xf>
    <xf numFmtId="0" fontId="79" fillId="0" borderId="0" xfId="0" applyFont="1" applyAlignment="1">
      <alignment horizontal="left" vertical="center" wrapText="1"/>
    </xf>
    <xf numFmtId="0" fontId="83" fillId="0" borderId="0" xfId="0" applyFont="1" applyAlignment="1">
      <alignment horizontal="center" vertical="top" wrapText="1"/>
    </xf>
    <xf numFmtId="0" fontId="78" fillId="0" borderId="0" xfId="0" applyFont="1" applyAlignment="1">
      <alignment horizontal="center" wrapText="1"/>
    </xf>
    <xf numFmtId="0" fontId="84" fillId="0" borderId="0" xfId="0" applyFont="1" applyAlignment="1">
      <alignment horizontal="center" vertical="top" wrapText="1"/>
    </xf>
    <xf numFmtId="0" fontId="82" fillId="0" borderId="0" xfId="0" applyFont="1" applyAlignment="1">
      <alignment horizontal="left" vertical="top" wrapText="1"/>
    </xf>
    <xf numFmtId="0" fontId="74" fillId="0" borderId="0" xfId="0" applyFont="1" applyAlignment="1">
      <alignment horizontal="center" vertical="top" wrapText="1"/>
    </xf>
  </cellXfs>
  <cellStyles count="12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Millares 2" xfId="82"/>
    <cellStyle name="Millares 2 2" xfId="83"/>
    <cellStyle name="Millares 2 2 2" xfId="84"/>
    <cellStyle name="Millares 2 3" xfId="85"/>
    <cellStyle name="Millares 3" xfId="86"/>
    <cellStyle name="Currency" xfId="87"/>
    <cellStyle name="Currency [0]" xfId="88"/>
    <cellStyle name="Moneda 2" xfId="89"/>
    <cellStyle name="Moneda 2 2" xfId="90"/>
    <cellStyle name="Moneda 2 2 2" xfId="91"/>
    <cellStyle name="Moneda 3" xfId="92"/>
    <cellStyle name="Moneda 3 2" xfId="93"/>
    <cellStyle name="Moneda 3 3" xfId="94"/>
    <cellStyle name="Moneda 4" xfId="95"/>
    <cellStyle name="Moneda 4 2" xfId="96"/>
    <cellStyle name="Moneda 5" xfId="97"/>
    <cellStyle name="Neutral" xfId="98"/>
    <cellStyle name="Neutral 2" xfId="99"/>
    <cellStyle name="Normal 2" xfId="100"/>
    <cellStyle name="Normal 2 2" xfId="101"/>
    <cellStyle name="Normal 2 2 2" xfId="102"/>
    <cellStyle name="Normal 2 3" xfId="103"/>
    <cellStyle name="Normal 2 3 2" xfId="104"/>
    <cellStyle name="Normal 2 3 3" xfId="105"/>
    <cellStyle name="Normal 2 4" xfId="106"/>
    <cellStyle name="Normal 2 5" xfId="107"/>
    <cellStyle name="Normal 3" xfId="108"/>
    <cellStyle name="Normal 3 2" xfId="109"/>
    <cellStyle name="Normal 3 2 2" xfId="110"/>
    <cellStyle name="Normal 3 3" xfId="111"/>
    <cellStyle name="Normal 4" xfId="112"/>
    <cellStyle name="Normal 5" xfId="113"/>
    <cellStyle name="Normal 5 2" xfId="114"/>
    <cellStyle name="Normal 6" xfId="115"/>
    <cellStyle name="Notas" xfId="116"/>
    <cellStyle name="Notas 2" xfId="117"/>
    <cellStyle name="Percent" xfId="118"/>
    <cellStyle name="Porcentaje 2" xfId="119"/>
    <cellStyle name="Porcentaje 2 2" xfId="120"/>
    <cellStyle name="Porcentual 2" xfId="121"/>
    <cellStyle name="Porcentual 2 2" xfId="122"/>
    <cellStyle name="Salida" xfId="123"/>
    <cellStyle name="Salida 2" xfId="124"/>
    <cellStyle name="Texto de advertencia" xfId="125"/>
    <cellStyle name="Texto de advertencia 2" xfId="126"/>
    <cellStyle name="Texto explicativo" xfId="127"/>
    <cellStyle name="Texto explicativo 2" xfId="128"/>
    <cellStyle name="Título" xfId="129"/>
    <cellStyle name="Título 2" xfId="130"/>
    <cellStyle name="Título 2 2" xfId="131"/>
    <cellStyle name="Título 3" xfId="132"/>
    <cellStyle name="Título 3 2" xfId="133"/>
    <cellStyle name="Título 4" xfId="134"/>
    <cellStyle name="Total" xfId="135"/>
    <cellStyle name="Total 2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ADMINISTRACION%202020-2024\CUENTA%20P&#218;BLICA%202022\2DO%20%20TRIMESTRE%202022\OTROS_FIM_04_2021\COMPLEMENTO%20%201ER%20TRIM%202022\SiMCA\SiMCA%202016\formato_asiento_bienes_inmue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ADMINISTRACION%202020-2024\CUENTA%20P&#218;BLICA%202022\2DO%20%20TRIMESTRE%202022\OTROS_FIM_04_2021\COMPLEMENTO%20%201ER%20TRIM%202022\SiMCA\SiMCA%202016\formato_asiento_bienes_mue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"/>
      <sheetName val="otros"/>
      <sheetName val="cat"/>
      <sheetName val="plan de cuentas"/>
    </sheetNames>
    <sheetDataSet>
      <sheetData sheetId="1">
        <row r="12">
          <cell r="A12" t="str">
            <v>TÍTULO DE PROPIEDAD</v>
          </cell>
        </row>
        <row r="13">
          <cell r="A13" t="str">
            <v>FACTURA</v>
          </cell>
        </row>
        <row r="14">
          <cell r="A14" t="str">
            <v>ESCRITURA</v>
          </cell>
        </row>
        <row r="15">
          <cell r="A15" t="str">
            <v>RESOLUCIÓN</v>
          </cell>
        </row>
        <row r="16">
          <cell r="A16" t="str">
            <v>ACTA DE ENTREGA RECEPCIÓN</v>
          </cell>
        </row>
        <row r="17">
          <cell r="A17" t="str">
            <v>ACTA DE CABILDO</v>
          </cell>
        </row>
        <row r="18">
          <cell r="A18" t="str">
            <v>ACTA DE DONACIÓN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 MUEBLES PARA SUBIR A SIMCA"/>
      <sheetName val="ARCHIVO FALTANTE DE DATOS"/>
      <sheetName val="IMPORTES COI MUEBLES "/>
      <sheetName val=" IMPORTES COI INMUEBLES "/>
      <sheetName val="Hoja7"/>
      <sheetName val="otros"/>
      <sheetName val="cat"/>
      <sheetName val="plan de cuentas"/>
    </sheetNames>
    <sheetDataSet>
      <sheetData sheetId="7">
        <row r="2">
          <cell r="A2" t="str">
            <v>BUENO</v>
          </cell>
        </row>
        <row r="3">
          <cell r="A3" t="str">
            <v>REGULAR</v>
          </cell>
        </row>
      </sheetData>
      <sheetData sheetId="8">
        <row r="4">
          <cell r="A4">
            <v>51101000</v>
          </cell>
        </row>
        <row r="5">
          <cell r="A5">
            <v>51102000</v>
          </cell>
        </row>
        <row r="6">
          <cell r="A6">
            <v>51201000</v>
          </cell>
        </row>
        <row r="7">
          <cell r="A7">
            <v>51301000</v>
          </cell>
        </row>
        <row r="8">
          <cell r="A8">
            <v>51401000</v>
          </cell>
        </row>
        <row r="9">
          <cell r="A9">
            <v>51501000</v>
          </cell>
        </row>
        <row r="10">
          <cell r="A10">
            <v>51502000</v>
          </cell>
        </row>
        <row r="11">
          <cell r="A11">
            <v>51901000</v>
          </cell>
        </row>
        <row r="12">
          <cell r="A12">
            <v>51902000</v>
          </cell>
        </row>
        <row r="13">
          <cell r="A13">
            <v>52101000</v>
          </cell>
        </row>
        <row r="14">
          <cell r="A14">
            <v>52102000</v>
          </cell>
        </row>
        <row r="15">
          <cell r="A15">
            <v>52201000</v>
          </cell>
        </row>
        <row r="16">
          <cell r="A16">
            <v>52301000</v>
          </cell>
        </row>
        <row r="17">
          <cell r="A17">
            <v>52302000</v>
          </cell>
        </row>
        <row r="18">
          <cell r="A18">
            <v>52901000</v>
          </cell>
        </row>
        <row r="19">
          <cell r="A19">
            <v>52902000</v>
          </cell>
        </row>
        <row r="20">
          <cell r="A20">
            <v>52903000</v>
          </cell>
        </row>
        <row r="21">
          <cell r="A21">
            <v>53101000</v>
          </cell>
        </row>
        <row r="22">
          <cell r="A22">
            <v>53102000</v>
          </cell>
        </row>
        <row r="23">
          <cell r="A23">
            <v>53103000</v>
          </cell>
        </row>
        <row r="24">
          <cell r="A24">
            <v>53201000</v>
          </cell>
        </row>
        <row r="25">
          <cell r="A25">
            <v>53202000</v>
          </cell>
        </row>
        <row r="26">
          <cell r="A26">
            <v>53203000</v>
          </cell>
        </row>
        <row r="27">
          <cell r="A27">
            <v>54101000</v>
          </cell>
        </row>
        <row r="28">
          <cell r="A28">
            <v>54102000</v>
          </cell>
        </row>
        <row r="29">
          <cell r="A29">
            <v>54103000</v>
          </cell>
        </row>
        <row r="30">
          <cell r="A30">
            <v>54201000</v>
          </cell>
        </row>
        <row r="31">
          <cell r="A31">
            <v>54202000</v>
          </cell>
        </row>
        <row r="32">
          <cell r="A32">
            <v>54301000</v>
          </cell>
        </row>
        <row r="33">
          <cell r="A33">
            <v>54401000</v>
          </cell>
        </row>
        <row r="34">
          <cell r="A34">
            <v>54501000</v>
          </cell>
        </row>
        <row r="35">
          <cell r="A35">
            <v>54901000</v>
          </cell>
        </row>
        <row r="36">
          <cell r="A36">
            <v>54902000</v>
          </cell>
        </row>
        <row r="37">
          <cell r="A37">
            <v>55101000</v>
          </cell>
        </row>
        <row r="38">
          <cell r="A38">
            <v>55102000</v>
          </cell>
        </row>
        <row r="39">
          <cell r="A39">
            <v>56101000</v>
          </cell>
        </row>
        <row r="40">
          <cell r="A40">
            <v>56102000</v>
          </cell>
        </row>
        <row r="41">
          <cell r="A41">
            <v>56201000</v>
          </cell>
        </row>
        <row r="42">
          <cell r="A42">
            <v>56202000</v>
          </cell>
        </row>
        <row r="43">
          <cell r="A43">
            <v>56301000</v>
          </cell>
        </row>
        <row r="44">
          <cell r="A44">
            <v>56302000</v>
          </cell>
        </row>
        <row r="45">
          <cell r="A45">
            <v>56401000</v>
          </cell>
        </row>
        <row r="46">
          <cell r="A46">
            <v>56501000</v>
          </cell>
        </row>
        <row r="47">
          <cell r="A47">
            <v>56502000</v>
          </cell>
        </row>
        <row r="48">
          <cell r="A48">
            <v>56601000</v>
          </cell>
        </row>
        <row r="49">
          <cell r="A49">
            <v>56602000</v>
          </cell>
        </row>
        <row r="50">
          <cell r="A50">
            <v>56701000</v>
          </cell>
        </row>
        <row r="51">
          <cell r="A51">
            <v>56702000</v>
          </cell>
        </row>
        <row r="52">
          <cell r="A52">
            <v>56901000</v>
          </cell>
        </row>
        <row r="53">
          <cell r="A53">
            <v>56902000</v>
          </cell>
        </row>
        <row r="54">
          <cell r="A54">
            <v>56903000</v>
          </cell>
        </row>
        <row r="55">
          <cell r="A55">
            <v>56904000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206"/>
  <sheetViews>
    <sheetView tabSelected="1" view="pageBreakPreview" zoomScale="121" zoomScaleSheetLayoutView="121" zoomScalePageLayoutView="0" workbookViewId="0" topLeftCell="A1">
      <selection activeCell="F23" sqref="F23"/>
    </sheetView>
  </sheetViews>
  <sheetFormatPr defaultColWidth="11.421875" defaultRowHeight="12.75"/>
  <cols>
    <col min="1" max="1" width="6.00390625" style="2" customWidth="1"/>
    <col min="2" max="2" width="37.57421875" style="2" customWidth="1"/>
    <col min="3" max="3" width="16.00390625" style="9" customWidth="1"/>
    <col min="4" max="4" width="15.421875" style="9" customWidth="1"/>
    <col min="5" max="5" width="15.7109375" style="9" customWidth="1"/>
    <col min="6" max="6" width="15.28125" style="9" customWidth="1"/>
    <col min="7" max="7" width="8.421875" style="10" customWidth="1"/>
    <col min="8" max="8" width="15.140625" style="9" customWidth="1"/>
    <col min="9" max="9" width="15.28125" style="9" customWidth="1"/>
    <col min="10" max="10" width="14.421875" style="9" customWidth="1"/>
    <col min="11" max="11" width="17.421875" style="9" bestFit="1" customWidth="1"/>
    <col min="12" max="12" width="10.421875" style="10" customWidth="1"/>
    <col min="13" max="16384" width="11.421875" style="2" customWidth="1"/>
  </cols>
  <sheetData>
    <row r="1" spans="1:12" ht="15.75">
      <c r="A1" s="17"/>
      <c r="B1" s="89" t="s">
        <v>26</v>
      </c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.75">
      <c r="A2" s="17"/>
      <c r="B2" s="55"/>
      <c r="C2" s="56"/>
      <c r="D2" s="56"/>
      <c r="E2" s="56"/>
      <c r="F2" s="56"/>
      <c r="G2" s="57"/>
      <c r="H2" s="56"/>
      <c r="I2" s="56"/>
      <c r="J2" s="56"/>
      <c r="K2" s="56"/>
      <c r="L2" s="57"/>
    </row>
    <row r="3" spans="1:12" ht="15.75">
      <c r="A3" s="17"/>
      <c r="B3" s="89" t="s">
        <v>6</v>
      </c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6.5">
      <c r="A4" s="17"/>
      <c r="B4" s="90" t="s">
        <v>76</v>
      </c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ht="16.5">
      <c r="A5" s="17"/>
      <c r="B5" s="91" t="s">
        <v>827</v>
      </c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2" ht="15.75">
      <c r="A6" s="17"/>
      <c r="B6" s="58" t="s">
        <v>15</v>
      </c>
      <c r="C6" s="59"/>
      <c r="D6" s="59"/>
      <c r="E6" s="59"/>
      <c r="F6" s="59"/>
      <c r="G6" s="60"/>
      <c r="H6" s="59"/>
      <c r="I6" s="59"/>
      <c r="J6" s="59"/>
      <c r="K6" s="59"/>
      <c r="L6" s="60"/>
    </row>
    <row r="7" spans="1:11" ht="13.5">
      <c r="A7" s="17"/>
      <c r="C7" s="2"/>
      <c r="D7" s="92" t="s">
        <v>1</v>
      </c>
      <c r="E7" s="92"/>
      <c r="F7" s="93"/>
      <c r="G7" s="93"/>
      <c r="H7" s="92" t="s">
        <v>2</v>
      </c>
      <c r="I7" s="92"/>
      <c r="J7" s="92"/>
      <c r="K7" s="92"/>
    </row>
    <row r="8" spans="1:12" ht="13.5">
      <c r="A8" s="17"/>
      <c r="B8" s="86" t="s">
        <v>8</v>
      </c>
      <c r="C8" s="88" t="s">
        <v>12</v>
      </c>
      <c r="D8" s="88" t="s">
        <v>13</v>
      </c>
      <c r="E8" s="88" t="s">
        <v>16</v>
      </c>
      <c r="F8" s="80" t="s">
        <v>14</v>
      </c>
      <c r="G8" s="80" t="s">
        <v>0</v>
      </c>
      <c r="H8" s="80" t="s">
        <v>22</v>
      </c>
      <c r="I8" s="80" t="s">
        <v>23</v>
      </c>
      <c r="J8" s="80" t="s">
        <v>24</v>
      </c>
      <c r="K8" s="80" t="s">
        <v>25</v>
      </c>
      <c r="L8" s="40" t="s">
        <v>9</v>
      </c>
    </row>
    <row r="9" spans="1:12" ht="13.5">
      <c r="A9" s="17"/>
      <c r="B9" s="87"/>
      <c r="C9" s="88"/>
      <c r="D9" s="88"/>
      <c r="E9" s="88"/>
      <c r="F9" s="80"/>
      <c r="G9" s="80"/>
      <c r="H9" s="80"/>
      <c r="I9" s="80"/>
      <c r="J9" s="80"/>
      <c r="K9" s="80"/>
      <c r="L9" s="1" t="s">
        <v>10</v>
      </c>
    </row>
    <row r="10" spans="1:12" ht="13.5">
      <c r="A10" s="17"/>
      <c r="B10" s="3" t="s">
        <v>32</v>
      </c>
      <c r="C10" s="4">
        <f>SUM(C11:C16)</f>
        <v>13925249.5</v>
      </c>
      <c r="D10" s="4">
        <f>SUM(D11:D16)</f>
        <v>10209097.040000001</v>
      </c>
      <c r="E10" s="4">
        <f>SUM(E11:E16)</f>
        <v>0</v>
      </c>
      <c r="F10" s="4">
        <f>SUM(F11:F16)</f>
        <v>8490563.23</v>
      </c>
      <c r="G10" s="12">
        <f>F10/(D10+E10)</f>
        <v>0.8316664242423539</v>
      </c>
      <c r="H10" s="4">
        <f>SUM(H11:H16)</f>
        <v>1732790.33</v>
      </c>
      <c r="I10" s="4">
        <f>SUM(I11:I16)</f>
        <v>27849.23</v>
      </c>
      <c r="J10" s="4">
        <f>J11</f>
        <v>38653.39</v>
      </c>
      <c r="K10" s="4">
        <f>H10+I10-J10</f>
        <v>1721986.1700000002</v>
      </c>
      <c r="L10" s="14">
        <f>F10/C10</f>
        <v>0.6097243162501326</v>
      </c>
    </row>
    <row r="11" spans="1:12" ht="13.5">
      <c r="A11" s="17"/>
      <c r="B11" s="6" t="s">
        <v>17</v>
      </c>
      <c r="C11" s="7">
        <v>7466212.5</v>
      </c>
      <c r="D11" s="7">
        <v>6217062.5</v>
      </c>
      <c r="E11" s="7">
        <v>0</v>
      </c>
      <c r="F11" s="7">
        <v>8490563.23</v>
      </c>
      <c r="G11" s="53"/>
      <c r="H11" s="7">
        <v>1732790.33</v>
      </c>
      <c r="I11" s="7">
        <v>27849.23</v>
      </c>
      <c r="J11" s="7">
        <f>16687.99+450+21515.4</f>
        <v>38653.39</v>
      </c>
      <c r="K11" s="7">
        <f>H11+I11-J11</f>
        <v>1721986.1700000002</v>
      </c>
      <c r="L11" s="14"/>
    </row>
    <row r="12" spans="1:12" ht="13.5">
      <c r="A12" s="17"/>
      <c r="B12" s="6" t="s">
        <v>18</v>
      </c>
      <c r="C12" s="7">
        <v>5024242</v>
      </c>
      <c r="D12" s="7">
        <v>3330937.39</v>
      </c>
      <c r="E12" s="7">
        <v>0</v>
      </c>
      <c r="F12" s="7">
        <v>0</v>
      </c>
      <c r="G12" s="53"/>
      <c r="H12" s="7">
        <v>0</v>
      </c>
      <c r="I12" s="7">
        <v>0</v>
      </c>
      <c r="J12" s="7">
        <v>0</v>
      </c>
      <c r="K12" s="7">
        <v>0</v>
      </c>
      <c r="L12" s="14"/>
    </row>
    <row r="13" spans="1:12" ht="13.5">
      <c r="A13" s="17"/>
      <c r="B13" s="6" t="s">
        <v>19</v>
      </c>
      <c r="C13" s="7">
        <v>227806</v>
      </c>
      <c r="D13" s="7">
        <v>146032.99</v>
      </c>
      <c r="E13" s="7">
        <v>0</v>
      </c>
      <c r="F13" s="7">
        <v>0</v>
      </c>
      <c r="G13" s="53"/>
      <c r="H13" s="7">
        <v>0</v>
      </c>
      <c r="I13" s="7">
        <v>0</v>
      </c>
      <c r="J13" s="7">
        <v>0</v>
      </c>
      <c r="K13" s="7">
        <v>0</v>
      </c>
      <c r="L13" s="14"/>
    </row>
    <row r="14" spans="1:12" ht="13.5">
      <c r="A14" s="17"/>
      <c r="B14" s="6" t="s">
        <v>20</v>
      </c>
      <c r="C14" s="7">
        <v>1206989</v>
      </c>
      <c r="D14" s="7">
        <v>515063.16</v>
      </c>
      <c r="E14" s="7">
        <v>0</v>
      </c>
      <c r="F14" s="7">
        <v>0</v>
      </c>
      <c r="G14" s="53"/>
      <c r="H14" s="7">
        <v>0</v>
      </c>
      <c r="I14" s="7">
        <v>0</v>
      </c>
      <c r="J14" s="7">
        <v>0</v>
      </c>
      <c r="K14" s="7">
        <v>0</v>
      </c>
      <c r="L14" s="14"/>
    </row>
    <row r="15" spans="1:12" ht="13.5">
      <c r="A15" s="17"/>
      <c r="B15" s="6" t="s">
        <v>21</v>
      </c>
      <c r="C15" s="7">
        <v>0</v>
      </c>
      <c r="D15" s="7">
        <v>1</v>
      </c>
      <c r="E15" s="7">
        <v>0</v>
      </c>
      <c r="F15" s="7">
        <v>0</v>
      </c>
      <c r="G15" s="53"/>
      <c r="H15" s="7">
        <v>0</v>
      </c>
      <c r="I15" s="7">
        <v>0</v>
      </c>
      <c r="J15" s="7">
        <v>0</v>
      </c>
      <c r="K15" s="7">
        <v>0</v>
      </c>
      <c r="L15" s="14"/>
    </row>
    <row r="16" spans="1:12" ht="13.5">
      <c r="A16" s="17"/>
      <c r="B16" s="6" t="s">
        <v>39</v>
      </c>
      <c r="C16" s="7">
        <v>0</v>
      </c>
      <c r="D16" s="7">
        <v>0</v>
      </c>
      <c r="E16" s="7">
        <v>0</v>
      </c>
      <c r="F16" s="7">
        <v>0</v>
      </c>
      <c r="G16" s="53"/>
      <c r="H16" s="7">
        <v>0</v>
      </c>
      <c r="I16" s="7">
        <v>0</v>
      </c>
      <c r="J16" s="7">
        <v>0</v>
      </c>
      <c r="K16" s="7">
        <v>0</v>
      </c>
      <c r="L16" s="14"/>
    </row>
    <row r="17" spans="1:12" ht="13.5">
      <c r="A17" s="17"/>
      <c r="B17" s="3" t="s">
        <v>75</v>
      </c>
      <c r="C17" s="4">
        <f>SUM(C18:C30)</f>
        <v>107724939</v>
      </c>
      <c r="D17" s="4">
        <f>SUM(D18:D30)</f>
        <v>64472641.29</v>
      </c>
      <c r="E17" s="4">
        <f>SUM(E18:E30)</f>
        <v>114794.93000000001</v>
      </c>
      <c r="F17" s="4">
        <f>SUM(F18:F30)</f>
        <v>41116031.6</v>
      </c>
      <c r="G17" s="12">
        <f aca="true" t="shared" si="0" ref="G17:G25">F17/(D17+E17)</f>
        <v>0.6365948860386581</v>
      </c>
      <c r="H17" s="4">
        <f>SUM(H18:H30)</f>
        <v>23670485.069999997</v>
      </c>
      <c r="I17" s="4">
        <f>SUM(I18:I30)</f>
        <v>11730.410000000002</v>
      </c>
      <c r="J17" s="4">
        <f>SUM(J18:J30)</f>
        <v>210810.86999999997</v>
      </c>
      <c r="K17" s="4">
        <f>SUM(K18:K30)</f>
        <v>23471404.610000003</v>
      </c>
      <c r="L17" s="14">
        <f aca="true" t="shared" si="1" ref="L17:L24">F17/C17</f>
        <v>0.3816760722417304</v>
      </c>
    </row>
    <row r="18" spans="1:12" ht="13.5">
      <c r="A18" s="17"/>
      <c r="B18" s="6" t="s">
        <v>58</v>
      </c>
      <c r="C18" s="7">
        <v>35851524</v>
      </c>
      <c r="D18" s="7">
        <v>18982924.92</v>
      </c>
      <c r="E18" s="5">
        <v>11689.35</v>
      </c>
      <c r="F18" s="7">
        <v>15981565.38</v>
      </c>
      <c r="G18" s="12">
        <f t="shared" si="0"/>
        <v>0.8413735152938169</v>
      </c>
      <c r="H18" s="5">
        <v>3142924.36</v>
      </c>
      <c r="I18" s="5">
        <v>11083.52</v>
      </c>
      <c r="J18" s="5">
        <f>137908.71+3050.28</f>
        <v>140958.99</v>
      </c>
      <c r="K18" s="5">
        <f>H18+I18-J18</f>
        <v>3013048.8899999997</v>
      </c>
      <c r="L18" s="14">
        <f t="shared" si="1"/>
        <v>0.4457708793634547</v>
      </c>
    </row>
    <row r="19" spans="1:12" ht="13.5">
      <c r="A19" s="17"/>
      <c r="B19" s="6" t="s">
        <v>73</v>
      </c>
      <c r="C19" s="7">
        <v>14433594</v>
      </c>
      <c r="D19" s="7">
        <v>8175833.65</v>
      </c>
      <c r="E19" s="5">
        <v>7695.08</v>
      </c>
      <c r="F19" s="7">
        <v>6828469.03</v>
      </c>
      <c r="G19" s="12">
        <f t="shared" si="0"/>
        <v>0.8344162103283775</v>
      </c>
      <c r="H19" s="5">
        <f>1662+1371318.74</f>
        <v>1372980.74</v>
      </c>
      <c r="I19" s="5">
        <v>0</v>
      </c>
      <c r="J19" s="5">
        <f>14439.89+3481.16</f>
        <v>17921.05</v>
      </c>
      <c r="K19" s="5">
        <f aca="true" t="shared" si="2" ref="K19:K28">H19+I19-J19</f>
        <v>1355059.69</v>
      </c>
      <c r="L19" s="14">
        <f t="shared" si="1"/>
        <v>0.47309554571092965</v>
      </c>
    </row>
    <row r="20" spans="1:12" ht="13.5">
      <c r="A20" s="17"/>
      <c r="B20" s="6" t="s">
        <v>59</v>
      </c>
      <c r="C20" s="7">
        <v>1602910</v>
      </c>
      <c r="D20" s="7">
        <v>825805.8</v>
      </c>
      <c r="E20" s="5">
        <v>2395.69</v>
      </c>
      <c r="F20" s="7">
        <v>746393.43</v>
      </c>
      <c r="G20" s="12">
        <f t="shared" si="0"/>
        <v>0.9012220323341849</v>
      </c>
      <c r="H20" s="5">
        <v>82623.84</v>
      </c>
      <c r="I20" s="5">
        <f>105.13-17.28</f>
        <v>87.85</v>
      </c>
      <c r="J20" s="5">
        <f>886.35+17.28</f>
        <v>903.63</v>
      </c>
      <c r="K20" s="5">
        <f t="shared" si="2"/>
        <v>81808.06</v>
      </c>
      <c r="L20" s="14">
        <f t="shared" si="1"/>
        <v>0.46564899464099674</v>
      </c>
    </row>
    <row r="21" spans="1:12" ht="13.5">
      <c r="A21" s="17"/>
      <c r="B21" s="6" t="s">
        <v>60</v>
      </c>
      <c r="C21" s="7">
        <v>52787</v>
      </c>
      <c r="D21" s="7">
        <v>30792.37</v>
      </c>
      <c r="E21" s="5">
        <v>65.89</v>
      </c>
      <c r="F21" s="7">
        <v>8767</v>
      </c>
      <c r="G21" s="12">
        <f t="shared" si="0"/>
        <v>0.28410545507102475</v>
      </c>
      <c r="H21" s="5">
        <v>22091.26</v>
      </c>
      <c r="I21" s="5">
        <v>0</v>
      </c>
      <c r="J21" s="5">
        <v>0</v>
      </c>
      <c r="K21" s="5">
        <f t="shared" si="2"/>
        <v>22091.26</v>
      </c>
      <c r="L21" s="14">
        <f t="shared" si="1"/>
        <v>0.16608255820561882</v>
      </c>
    </row>
    <row r="22" spans="1:12" ht="13.5">
      <c r="A22" s="17"/>
      <c r="B22" s="6" t="s">
        <v>61</v>
      </c>
      <c r="C22" s="7">
        <v>318062</v>
      </c>
      <c r="D22" s="7">
        <v>252309.88</v>
      </c>
      <c r="E22" s="5">
        <v>371</v>
      </c>
      <c r="F22" s="7">
        <v>145162.42</v>
      </c>
      <c r="G22" s="12">
        <f t="shared" si="0"/>
        <v>0.5744891342787789</v>
      </c>
      <c r="H22" s="5">
        <v>107518.46</v>
      </c>
      <c r="I22" s="5">
        <v>0</v>
      </c>
      <c r="J22" s="5">
        <v>0</v>
      </c>
      <c r="K22" s="5">
        <f t="shared" si="2"/>
        <v>107518.46</v>
      </c>
      <c r="L22" s="14">
        <f t="shared" si="1"/>
        <v>0.45639661449654473</v>
      </c>
    </row>
    <row r="23" spans="1:12" ht="13.5">
      <c r="A23" s="17"/>
      <c r="B23" s="6" t="s">
        <v>62</v>
      </c>
      <c r="C23" s="7">
        <v>551871</v>
      </c>
      <c r="D23" s="7">
        <v>393108.31</v>
      </c>
      <c r="E23" s="5">
        <v>877.84</v>
      </c>
      <c r="F23" s="7">
        <v>284048.55</v>
      </c>
      <c r="G23" s="12">
        <f t="shared" si="0"/>
        <v>0.7209607495085804</v>
      </c>
      <c r="H23" s="5">
        <v>110271.36</v>
      </c>
      <c r="I23" s="5">
        <v>0</v>
      </c>
      <c r="J23" s="5">
        <v>333.76</v>
      </c>
      <c r="K23" s="5">
        <f t="shared" si="2"/>
        <v>109937.6</v>
      </c>
      <c r="L23" s="14">
        <f t="shared" si="1"/>
        <v>0.5147009899052496</v>
      </c>
    </row>
    <row r="24" spans="1:12" ht="13.5">
      <c r="A24" s="17"/>
      <c r="B24" s="6" t="s">
        <v>63</v>
      </c>
      <c r="C24" s="7">
        <v>1354775</v>
      </c>
      <c r="D24" s="7">
        <v>593230.23</v>
      </c>
      <c r="E24" s="5">
        <v>687.74</v>
      </c>
      <c r="F24" s="7">
        <v>423610.44</v>
      </c>
      <c r="G24" s="12">
        <f t="shared" si="0"/>
        <v>0.7132473866719339</v>
      </c>
      <c r="H24" s="5">
        <v>191620.62</v>
      </c>
      <c r="I24" s="5">
        <v>0</v>
      </c>
      <c r="J24" s="5">
        <f>433.09+20880</f>
        <v>21313.09</v>
      </c>
      <c r="K24" s="5">
        <f t="shared" si="2"/>
        <v>170307.53</v>
      </c>
      <c r="L24" s="14">
        <f t="shared" si="1"/>
        <v>0.3126795519551217</v>
      </c>
    </row>
    <row r="25" spans="1:12" ht="13.5">
      <c r="A25" s="17"/>
      <c r="B25" s="6" t="s">
        <v>64</v>
      </c>
      <c r="C25" s="7">
        <v>120000</v>
      </c>
      <c r="D25" s="7">
        <v>52294.58</v>
      </c>
      <c r="E25" s="5">
        <v>81.81</v>
      </c>
      <c r="F25" s="7">
        <v>14480</v>
      </c>
      <c r="G25" s="12">
        <f t="shared" si="0"/>
        <v>0.27646044334097863</v>
      </c>
      <c r="H25" s="5">
        <v>37896.39</v>
      </c>
      <c r="I25" s="5">
        <v>0</v>
      </c>
      <c r="J25" s="5">
        <v>0</v>
      </c>
      <c r="K25" s="5">
        <f t="shared" si="2"/>
        <v>37896.39</v>
      </c>
      <c r="L25" s="14">
        <v>0</v>
      </c>
    </row>
    <row r="26" spans="1:12" ht="13.5">
      <c r="A26" s="17"/>
      <c r="B26" s="6" t="s">
        <v>65</v>
      </c>
      <c r="C26" s="7">
        <v>1119700</v>
      </c>
      <c r="D26" s="7">
        <v>543517.72</v>
      </c>
      <c r="E26" s="5">
        <v>1512.27</v>
      </c>
      <c r="F26" s="7">
        <v>2724.96</v>
      </c>
      <c r="G26" s="12">
        <v>0</v>
      </c>
      <c r="H26" s="5">
        <v>542305.03</v>
      </c>
      <c r="I26" s="5">
        <v>0</v>
      </c>
      <c r="J26" s="5">
        <v>0</v>
      </c>
      <c r="K26" s="5">
        <f t="shared" si="2"/>
        <v>542305.03</v>
      </c>
      <c r="L26" s="14">
        <f>F26/C26</f>
        <v>0.0024336518710368848</v>
      </c>
    </row>
    <row r="27" spans="1:12" ht="13.5">
      <c r="A27" s="17"/>
      <c r="B27" s="6" t="s">
        <v>66</v>
      </c>
      <c r="C27" s="7">
        <v>17480619</v>
      </c>
      <c r="D27" s="7">
        <v>12236433.3</v>
      </c>
      <c r="E27" s="5">
        <v>63196.72</v>
      </c>
      <c r="F27" s="7">
        <v>0</v>
      </c>
      <c r="G27" s="12">
        <f>F27/(D27+E27)</f>
        <v>0</v>
      </c>
      <c r="H27" s="5">
        <v>12299630.02</v>
      </c>
      <c r="I27" s="5"/>
      <c r="J27" s="5">
        <v>0</v>
      </c>
      <c r="K27" s="5">
        <f t="shared" si="2"/>
        <v>12299630.02</v>
      </c>
      <c r="L27" s="14">
        <f>F27/C27</f>
        <v>0</v>
      </c>
    </row>
    <row r="28" spans="1:12" ht="13.5">
      <c r="A28" s="17"/>
      <c r="B28" s="6" t="s">
        <v>67</v>
      </c>
      <c r="C28" s="7">
        <v>32539097</v>
      </c>
      <c r="D28" s="7">
        <v>18981140.01</v>
      </c>
      <c r="E28" s="5">
        <v>24446.88</v>
      </c>
      <c r="F28" s="7">
        <v>15323375.77</v>
      </c>
      <c r="G28" s="12">
        <f>F28/(D28+E28)</f>
        <v>0.806256384435177</v>
      </c>
      <c r="H28" s="5">
        <v>3710657.25</v>
      </c>
      <c r="I28" s="5">
        <v>541.76</v>
      </c>
      <c r="J28" s="5">
        <f>28987.89</f>
        <v>28987.89</v>
      </c>
      <c r="K28" s="5">
        <f t="shared" si="2"/>
        <v>3682211.1199999996</v>
      </c>
      <c r="L28" s="14">
        <f>F28/C28</f>
        <v>0.4709219733417925</v>
      </c>
    </row>
    <row r="29" spans="1:12" ht="13.5">
      <c r="A29" s="17"/>
      <c r="B29" s="6" t="s">
        <v>68</v>
      </c>
      <c r="C29" s="7">
        <v>2300000</v>
      </c>
      <c r="D29" s="7">
        <v>1766771.13</v>
      </c>
      <c r="E29" s="5">
        <v>1774.66</v>
      </c>
      <c r="F29" s="7">
        <v>1357434.62</v>
      </c>
      <c r="G29" s="12">
        <v>0</v>
      </c>
      <c r="H29" s="5">
        <v>411503.63</v>
      </c>
      <c r="I29" s="5">
        <v>0</v>
      </c>
      <c r="J29" s="5">
        <f>65.79+326.67</f>
        <v>392.46000000000004</v>
      </c>
      <c r="K29" s="5">
        <f>H29+I29-J29</f>
        <v>411111.17</v>
      </c>
      <c r="L29" s="14">
        <f>F29/C29</f>
        <v>0.5901889652173914</v>
      </c>
    </row>
    <row r="30" spans="1:12" ht="13.5">
      <c r="A30" s="17"/>
      <c r="B30" s="6" t="s">
        <v>69</v>
      </c>
      <c r="C30" s="7">
        <v>0</v>
      </c>
      <c r="D30" s="7">
        <v>1638479.39</v>
      </c>
      <c r="E30" s="5">
        <v>0</v>
      </c>
      <c r="F30" s="7">
        <v>0</v>
      </c>
      <c r="G30" s="12">
        <v>0</v>
      </c>
      <c r="H30" s="5">
        <v>1638462.11</v>
      </c>
      <c r="I30" s="5">
        <f>17.28</f>
        <v>17.28</v>
      </c>
      <c r="J30" s="5">
        <v>0</v>
      </c>
      <c r="K30" s="5">
        <f>H30+I30-J30</f>
        <v>1638479.3900000001</v>
      </c>
      <c r="L30" s="14">
        <v>0</v>
      </c>
    </row>
    <row r="31" spans="1:12" ht="13.5">
      <c r="A31" s="17"/>
      <c r="B31" s="3" t="s">
        <v>71</v>
      </c>
      <c r="C31" s="4">
        <f>SUM(C32:C44)</f>
        <v>20726582.249999996</v>
      </c>
      <c r="D31" s="4">
        <f>SUM(D32:D44)</f>
        <v>20726582.249999996</v>
      </c>
      <c r="E31" s="4">
        <f>SUM(E32:E44)</f>
        <v>10657.67</v>
      </c>
      <c r="F31" s="4">
        <f>SUM(F32:F44)</f>
        <v>16573876.749999998</v>
      </c>
      <c r="G31" s="12"/>
      <c r="H31" s="4">
        <f>SUM(H32:H45)</f>
        <v>3527370.8400000003</v>
      </c>
      <c r="I31" s="4">
        <f>SUM(I32:I45)</f>
        <v>604344.49</v>
      </c>
      <c r="J31" s="4">
        <f>SUM(J32:J45)</f>
        <v>511.28</v>
      </c>
      <c r="K31" s="4">
        <f>SUM(K50:K52)</f>
        <v>-176891.92</v>
      </c>
      <c r="L31" s="14">
        <v>0</v>
      </c>
    </row>
    <row r="32" spans="1:13" ht="13.5">
      <c r="A32" s="17"/>
      <c r="B32" s="6" t="s">
        <v>70</v>
      </c>
      <c r="C32" s="7">
        <v>1124055.99</v>
      </c>
      <c r="D32" s="7">
        <v>1124055.99</v>
      </c>
      <c r="E32" s="5">
        <v>10656.64</v>
      </c>
      <c r="F32" s="7">
        <v>1111558.06</v>
      </c>
      <c r="G32" s="12"/>
      <c r="H32" s="5">
        <v>442.5</v>
      </c>
      <c r="I32" s="5">
        <v>4546.33</v>
      </c>
      <c r="J32" s="5">
        <v>467.5</v>
      </c>
      <c r="K32" s="5">
        <f>H32+I32-J32</f>
        <v>4521.33</v>
      </c>
      <c r="L32" s="14">
        <f aca="true" t="shared" si="3" ref="L32:L45">F32/C32</f>
        <v>0.9888813990484585</v>
      </c>
      <c r="M32" s="41"/>
    </row>
    <row r="33" spans="1:15" ht="13.5">
      <c r="A33" s="17"/>
      <c r="B33" s="6" t="s">
        <v>46</v>
      </c>
      <c r="C33" s="7">
        <v>1588116.69</v>
      </c>
      <c r="D33" s="7">
        <v>1588116.69</v>
      </c>
      <c r="E33" s="5">
        <v>1.03</v>
      </c>
      <c r="F33" s="7">
        <v>1588114.06</v>
      </c>
      <c r="G33" s="12">
        <f aca="true" t="shared" si="4" ref="G33:G40">F33/(D33+E33)</f>
        <v>0.9999976953849492</v>
      </c>
      <c r="H33" s="5">
        <v>3.69</v>
      </c>
      <c r="I33" s="5">
        <v>0</v>
      </c>
      <c r="J33" s="5">
        <v>0.03</v>
      </c>
      <c r="K33" s="5">
        <f>H33+I33-J33</f>
        <v>3.66</v>
      </c>
      <c r="L33" s="14">
        <f t="shared" si="3"/>
        <v>0.9999983439504059</v>
      </c>
      <c r="N33" s="41"/>
      <c r="O33" s="41"/>
    </row>
    <row r="34" spans="1:12" ht="13.5">
      <c r="A34" s="17"/>
      <c r="B34" s="6" t="s">
        <v>47</v>
      </c>
      <c r="C34" s="7">
        <v>1622118.65</v>
      </c>
      <c r="D34" s="7">
        <v>1622118.65</v>
      </c>
      <c r="E34" s="5">
        <v>0</v>
      </c>
      <c r="F34" s="7">
        <v>1614872.33</v>
      </c>
      <c r="G34" s="12">
        <f t="shared" si="4"/>
        <v>0.9955328051989293</v>
      </c>
      <c r="H34" s="5">
        <v>7246.32</v>
      </c>
      <c r="I34" s="5">
        <v>0</v>
      </c>
      <c r="J34" s="5">
        <v>0</v>
      </c>
      <c r="K34" s="5">
        <f aca="true" t="shared" si="5" ref="K34:K45">H34+I34-J34</f>
        <v>7246.32</v>
      </c>
      <c r="L34" s="14">
        <f t="shared" si="3"/>
        <v>0.9955328051989293</v>
      </c>
    </row>
    <row r="35" spans="1:12" ht="13.5">
      <c r="A35" s="17"/>
      <c r="B35" s="6" t="s">
        <v>48</v>
      </c>
      <c r="C35" s="7">
        <v>175976.21</v>
      </c>
      <c r="D35" s="7">
        <v>175976.21</v>
      </c>
      <c r="E35" s="5">
        <v>0</v>
      </c>
      <c r="F35" s="7">
        <v>175459.67</v>
      </c>
      <c r="G35" s="12">
        <f t="shared" si="4"/>
        <v>0.9970647168728093</v>
      </c>
      <c r="H35" s="5">
        <v>516.54</v>
      </c>
      <c r="I35" s="5">
        <v>0</v>
      </c>
      <c r="J35" s="5">
        <v>0</v>
      </c>
      <c r="K35" s="5">
        <f t="shared" si="5"/>
        <v>516.54</v>
      </c>
      <c r="L35" s="14">
        <f t="shared" si="3"/>
        <v>0.9970647168728093</v>
      </c>
    </row>
    <row r="36" spans="1:12" ht="13.5">
      <c r="A36" s="17"/>
      <c r="B36" s="6" t="s">
        <v>51</v>
      </c>
      <c r="C36" s="7">
        <v>13755.77</v>
      </c>
      <c r="D36" s="7">
        <v>13755.77</v>
      </c>
      <c r="E36" s="5">
        <v>0</v>
      </c>
      <c r="F36" s="7">
        <v>13748.6</v>
      </c>
      <c r="G36" s="12">
        <f t="shared" si="4"/>
        <v>0.9994787641840479</v>
      </c>
      <c r="H36" s="5">
        <v>0</v>
      </c>
      <c r="I36" s="5">
        <v>0</v>
      </c>
      <c r="J36" s="5">
        <v>0</v>
      </c>
      <c r="K36" s="5">
        <f t="shared" si="5"/>
        <v>0</v>
      </c>
      <c r="L36" s="14">
        <f t="shared" si="3"/>
        <v>0.9994787641840479</v>
      </c>
    </row>
    <row r="37" spans="1:12" ht="13.5">
      <c r="A37" s="17"/>
      <c r="B37" s="6" t="s">
        <v>49</v>
      </c>
      <c r="C37" s="7">
        <v>39312.64</v>
      </c>
      <c r="D37" s="7">
        <v>39312.64</v>
      </c>
      <c r="E37" s="5">
        <v>0</v>
      </c>
      <c r="F37" s="7">
        <v>39298.64</v>
      </c>
      <c r="G37" s="12">
        <f t="shared" si="4"/>
        <v>0.9996438804415069</v>
      </c>
      <c r="H37" s="5">
        <v>0</v>
      </c>
      <c r="I37" s="5">
        <v>0</v>
      </c>
      <c r="J37" s="5">
        <v>0</v>
      </c>
      <c r="K37" s="5">
        <f t="shared" si="5"/>
        <v>0</v>
      </c>
      <c r="L37" s="14">
        <f t="shared" si="3"/>
        <v>0.9996438804415069</v>
      </c>
    </row>
    <row r="38" spans="1:12" ht="13.5">
      <c r="A38" s="17"/>
      <c r="B38" s="6" t="s">
        <v>55</v>
      </c>
      <c r="C38" s="7">
        <v>192776.72</v>
      </c>
      <c r="D38" s="7">
        <v>192776.72</v>
      </c>
      <c r="E38" s="5">
        <v>0</v>
      </c>
      <c r="F38" s="7">
        <v>192328.64</v>
      </c>
      <c r="G38" s="12">
        <f t="shared" si="4"/>
        <v>0.997675652952286</v>
      </c>
      <c r="H38" s="5">
        <v>0</v>
      </c>
      <c r="I38" s="5">
        <v>0</v>
      </c>
      <c r="J38" s="5">
        <v>0</v>
      </c>
      <c r="K38" s="5">
        <f t="shared" si="5"/>
        <v>0</v>
      </c>
      <c r="L38" s="14">
        <f t="shared" si="3"/>
        <v>0.997675652952286</v>
      </c>
    </row>
    <row r="39" spans="1:12" ht="13.5">
      <c r="A39" s="17"/>
      <c r="B39" s="6" t="s">
        <v>50</v>
      </c>
      <c r="C39" s="7">
        <v>272731.88</v>
      </c>
      <c r="D39" s="7">
        <v>272731.88</v>
      </c>
      <c r="E39" s="5">
        <v>0</v>
      </c>
      <c r="F39" s="7">
        <v>272373.28</v>
      </c>
      <c r="G39" s="12">
        <f t="shared" si="4"/>
        <v>0.998685155545439</v>
      </c>
      <c r="H39" s="5">
        <v>358.6</v>
      </c>
      <c r="I39" s="5">
        <v>0</v>
      </c>
      <c r="J39" s="5">
        <v>0</v>
      </c>
      <c r="K39" s="5">
        <f t="shared" si="5"/>
        <v>358.6</v>
      </c>
      <c r="L39" s="14">
        <f t="shared" si="3"/>
        <v>0.998685155545439</v>
      </c>
    </row>
    <row r="40" spans="1:12" ht="13.5">
      <c r="A40" s="17"/>
      <c r="B40" s="6" t="s">
        <v>52</v>
      </c>
      <c r="C40" s="7">
        <v>41843.65</v>
      </c>
      <c r="D40" s="7">
        <v>41843.65</v>
      </c>
      <c r="E40" s="5">
        <v>0</v>
      </c>
      <c r="F40" s="7">
        <v>40579.96</v>
      </c>
      <c r="G40" s="12">
        <f t="shared" si="4"/>
        <v>0.969799718714787</v>
      </c>
      <c r="H40" s="5">
        <v>1263.69</v>
      </c>
      <c r="I40" s="5">
        <v>0</v>
      </c>
      <c r="J40" s="5">
        <v>0</v>
      </c>
      <c r="K40" s="5">
        <f t="shared" si="5"/>
        <v>1263.69</v>
      </c>
      <c r="L40" s="14">
        <f t="shared" si="3"/>
        <v>0.969799718714787</v>
      </c>
    </row>
    <row r="41" spans="1:12" ht="13.5">
      <c r="A41" s="17"/>
      <c r="B41" s="6" t="s">
        <v>56</v>
      </c>
      <c r="C41" s="7">
        <v>300453.3</v>
      </c>
      <c r="D41" s="7">
        <v>300453.3</v>
      </c>
      <c r="E41" s="5">
        <v>0</v>
      </c>
      <c r="F41" s="7">
        <v>299117.15</v>
      </c>
      <c r="G41" s="12">
        <v>0</v>
      </c>
      <c r="H41" s="5">
        <v>1336.15</v>
      </c>
      <c r="I41" s="5">
        <v>0</v>
      </c>
      <c r="J41" s="5">
        <v>0</v>
      </c>
      <c r="K41" s="5">
        <f t="shared" si="5"/>
        <v>1336.15</v>
      </c>
      <c r="L41" s="14">
        <f t="shared" si="3"/>
        <v>0.9955528862555346</v>
      </c>
    </row>
    <row r="42" spans="1:12" ht="13.5">
      <c r="A42" s="17"/>
      <c r="B42" s="6" t="s">
        <v>53</v>
      </c>
      <c r="C42" s="7">
        <v>11195837.72</v>
      </c>
      <c r="D42" s="7">
        <v>11195837.72</v>
      </c>
      <c r="E42" s="5">
        <v>0</v>
      </c>
      <c r="F42" s="7">
        <v>11181028.01</v>
      </c>
      <c r="G42" s="12">
        <f>F42/(D42+E42)</f>
        <v>0.9986772128740715</v>
      </c>
      <c r="H42" s="5">
        <v>0</v>
      </c>
      <c r="I42" s="5">
        <v>32.38</v>
      </c>
      <c r="J42" s="5">
        <v>0</v>
      </c>
      <c r="K42" s="5">
        <f t="shared" si="5"/>
        <v>32.38</v>
      </c>
      <c r="L42" s="14">
        <f t="shared" si="3"/>
        <v>0.9986772128740715</v>
      </c>
    </row>
    <row r="43" spans="1:12" ht="13.5">
      <c r="A43" s="17"/>
      <c r="B43" s="6" t="s">
        <v>54</v>
      </c>
      <c r="C43" s="7">
        <v>4147820.54</v>
      </c>
      <c r="D43" s="7">
        <v>4147820.54</v>
      </c>
      <c r="E43" s="5">
        <v>0</v>
      </c>
      <c r="F43" s="7">
        <v>37602.74</v>
      </c>
      <c r="G43" s="12">
        <v>0</v>
      </c>
      <c r="H43" s="5">
        <v>3510452.02</v>
      </c>
      <c r="I43" s="5">
        <v>599765.78</v>
      </c>
      <c r="J43" s="5">
        <v>0</v>
      </c>
      <c r="K43" s="5">
        <f t="shared" si="5"/>
        <v>4110217.8</v>
      </c>
      <c r="L43" s="14">
        <f t="shared" si="3"/>
        <v>0.009065662228482044</v>
      </c>
    </row>
    <row r="44" spans="1:12" ht="13.5">
      <c r="A44" s="17"/>
      <c r="B44" s="6" t="s">
        <v>57</v>
      </c>
      <c r="C44" s="7">
        <v>11782.49</v>
      </c>
      <c r="D44" s="7">
        <v>11782.49</v>
      </c>
      <c r="E44" s="5">
        <v>0</v>
      </c>
      <c r="F44" s="7">
        <v>7795.61</v>
      </c>
      <c r="G44" s="12">
        <v>0</v>
      </c>
      <c r="H44" s="5">
        <v>4030.63</v>
      </c>
      <c r="I44" s="5">
        <v>0</v>
      </c>
      <c r="J44" s="5">
        <v>43.75</v>
      </c>
      <c r="K44" s="5">
        <f t="shared" si="5"/>
        <v>3986.88</v>
      </c>
      <c r="L44" s="14">
        <f t="shared" si="3"/>
        <v>0.6616267019959279</v>
      </c>
    </row>
    <row r="45" spans="1:12" ht="13.5">
      <c r="A45" s="17"/>
      <c r="B45" s="6" t="s">
        <v>74</v>
      </c>
      <c r="C45" s="7">
        <v>1720.7</v>
      </c>
      <c r="D45" s="7">
        <v>1720.7</v>
      </c>
      <c r="E45" s="5">
        <v>0</v>
      </c>
      <c r="F45" s="5">
        <v>0</v>
      </c>
      <c r="G45" s="12">
        <v>0</v>
      </c>
      <c r="H45" s="5">
        <v>1720.7</v>
      </c>
      <c r="I45" s="5">
        <v>0</v>
      </c>
      <c r="J45" s="5">
        <v>0</v>
      </c>
      <c r="K45" s="5">
        <f t="shared" si="5"/>
        <v>1720.7</v>
      </c>
      <c r="L45" s="14">
        <f t="shared" si="3"/>
        <v>0</v>
      </c>
    </row>
    <row r="46" spans="1:12" ht="13.5">
      <c r="A46" s="17"/>
      <c r="B46" s="3" t="s">
        <v>72</v>
      </c>
      <c r="C46" s="4">
        <f>SUM(C47:C52)</f>
        <v>0</v>
      </c>
      <c r="D46" s="4">
        <f>SUM(D47:D52)</f>
        <v>0</v>
      </c>
      <c r="E46" s="4">
        <f>SUM(E47:E52)</f>
        <v>3019.27</v>
      </c>
      <c r="F46" s="4">
        <f>SUM(F47:F52)</f>
        <v>29477.4</v>
      </c>
      <c r="G46" s="12"/>
      <c r="H46" s="4">
        <f>SUM(H47:H52)</f>
        <v>720272.78</v>
      </c>
      <c r="I46" s="4">
        <f>SUM(I47:I52)</f>
        <v>106215.47</v>
      </c>
      <c r="J46" s="4">
        <f>SUM(J47:J52)</f>
        <v>953641.14</v>
      </c>
      <c r="K46" s="4">
        <f>SUM(K47:K52)</f>
        <v>-127152.89000000001</v>
      </c>
      <c r="L46" s="4">
        <f>SUM(L47:L52)</f>
        <v>0</v>
      </c>
    </row>
    <row r="47" spans="1:12" ht="13.5">
      <c r="A47" s="17"/>
      <c r="B47" s="6" t="s">
        <v>41</v>
      </c>
      <c r="C47" s="7">
        <v>0</v>
      </c>
      <c r="D47" s="5">
        <v>0</v>
      </c>
      <c r="E47" s="5">
        <v>0</v>
      </c>
      <c r="F47" s="7">
        <v>0</v>
      </c>
      <c r="G47" s="12">
        <v>0</v>
      </c>
      <c r="H47" s="5">
        <v>0</v>
      </c>
      <c r="I47" s="5">
        <v>0</v>
      </c>
      <c r="J47" s="5">
        <v>0</v>
      </c>
      <c r="K47" s="5">
        <f aca="true" t="shared" si="6" ref="K47:K52">H47+I47-J47</f>
        <v>0</v>
      </c>
      <c r="L47" s="14">
        <v>0</v>
      </c>
    </row>
    <row r="48" spans="1:12" ht="13.5">
      <c r="A48" s="17"/>
      <c r="B48" s="6" t="s">
        <v>42</v>
      </c>
      <c r="C48" s="7">
        <v>0</v>
      </c>
      <c r="D48" s="5">
        <v>0</v>
      </c>
      <c r="E48" s="5">
        <v>0</v>
      </c>
      <c r="F48" s="7">
        <v>26477.4</v>
      </c>
      <c r="G48" s="12">
        <v>0</v>
      </c>
      <c r="H48" s="5">
        <v>5274.88</v>
      </c>
      <c r="I48" s="5">
        <v>0</v>
      </c>
      <c r="J48" s="5">
        <v>0</v>
      </c>
      <c r="K48" s="5">
        <f t="shared" si="6"/>
        <v>5274.88</v>
      </c>
      <c r="L48" s="14">
        <v>0</v>
      </c>
    </row>
    <row r="49" spans="1:12" ht="13.5">
      <c r="A49" s="17"/>
      <c r="B49" s="6" t="s">
        <v>45</v>
      </c>
      <c r="C49" s="7">
        <v>0</v>
      </c>
      <c r="D49" s="5">
        <v>0</v>
      </c>
      <c r="E49" s="5">
        <v>0</v>
      </c>
      <c r="F49" s="7">
        <v>3000</v>
      </c>
      <c r="G49" s="12">
        <v>0</v>
      </c>
      <c r="H49" s="5">
        <v>44583.44</v>
      </c>
      <c r="I49" s="5">
        <v>0</v>
      </c>
      <c r="J49" s="5">
        <v>119.29</v>
      </c>
      <c r="K49" s="5">
        <f t="shared" si="6"/>
        <v>44464.15</v>
      </c>
      <c r="L49" s="14">
        <v>0</v>
      </c>
    </row>
    <row r="50" spans="1:12" ht="13.5">
      <c r="A50" s="17"/>
      <c r="B50" s="6" t="s">
        <v>38</v>
      </c>
      <c r="C50" s="7">
        <v>0</v>
      </c>
      <c r="D50" s="5">
        <v>0</v>
      </c>
      <c r="E50" s="5">
        <v>0</v>
      </c>
      <c r="F50" s="7">
        <v>0</v>
      </c>
      <c r="G50" s="12">
        <v>0</v>
      </c>
      <c r="H50" s="5">
        <v>0</v>
      </c>
      <c r="I50" s="5">
        <v>0</v>
      </c>
      <c r="J50" s="5">
        <v>0</v>
      </c>
      <c r="K50" s="5">
        <f t="shared" si="6"/>
        <v>0</v>
      </c>
      <c r="L50" s="14">
        <v>0</v>
      </c>
    </row>
    <row r="51" spans="1:12" ht="13.5">
      <c r="A51" s="17"/>
      <c r="B51" s="6" t="s">
        <v>44</v>
      </c>
      <c r="C51" s="7">
        <v>0</v>
      </c>
      <c r="D51" s="4">
        <v>0</v>
      </c>
      <c r="E51" s="5">
        <f>371.58+0.38+173.41</f>
        <v>545.37</v>
      </c>
      <c r="F51" s="7">
        <v>0</v>
      </c>
      <c r="G51" s="12">
        <f>F51/(D51+E51)</f>
        <v>0</v>
      </c>
      <c r="H51" s="5">
        <f>113968.66+116.22+52257.21</f>
        <v>166342.09</v>
      </c>
      <c r="I51" s="5">
        <v>0</v>
      </c>
      <c r="J51" s="5">
        <v>0</v>
      </c>
      <c r="K51" s="5">
        <f t="shared" si="6"/>
        <v>166342.09</v>
      </c>
      <c r="L51" s="14">
        <v>0</v>
      </c>
    </row>
    <row r="52" spans="1:12" ht="13.5">
      <c r="A52" s="17"/>
      <c r="B52" s="6" t="s">
        <v>40</v>
      </c>
      <c r="C52" s="7">
        <v>0</v>
      </c>
      <c r="D52" s="7">
        <v>0</v>
      </c>
      <c r="E52" s="5">
        <f>18.81+805.52+190.29+10.93+302.51+635.7+510.14</f>
        <v>2473.9</v>
      </c>
      <c r="F52" s="7">
        <v>0</v>
      </c>
      <c r="G52" s="12">
        <f>F52/(D52+E52)</f>
        <v>0</v>
      </c>
      <c r="H52" s="5">
        <f>4602.96+247068.92+58363.19+2183.93+92782.18+2162+96909.19</f>
        <v>504072.37</v>
      </c>
      <c r="I52" s="5">
        <f>91583.36+14632.11</f>
        <v>106215.47</v>
      </c>
      <c r="J52" s="5">
        <f>148258.24+805263.61</f>
        <v>953521.85</v>
      </c>
      <c r="K52" s="5">
        <f t="shared" si="6"/>
        <v>-343234.01</v>
      </c>
      <c r="L52" s="14">
        <v>0</v>
      </c>
    </row>
    <row r="53" spans="1:12" ht="13.5">
      <c r="A53" s="17"/>
      <c r="B53" s="8" t="s">
        <v>7</v>
      </c>
      <c r="C53" s="4">
        <f>C10+C17+C31</f>
        <v>142376770.75</v>
      </c>
      <c r="D53" s="4">
        <f>D10+D17+D31</f>
        <v>95408320.58</v>
      </c>
      <c r="E53" s="4">
        <f>E10+E17+E31</f>
        <v>125452.6</v>
      </c>
      <c r="F53" s="4">
        <f>F46+F31+F17+F10</f>
        <v>66209948.980000004</v>
      </c>
      <c r="G53" s="13"/>
      <c r="H53" s="4">
        <f>H31+H17+H10+H46</f>
        <v>29650919.019999996</v>
      </c>
      <c r="I53" s="4">
        <f>I31+I17+I10+I46</f>
        <v>750139.6</v>
      </c>
      <c r="J53" s="4">
        <f>J31+J17+J10+J46</f>
        <v>1203616.68</v>
      </c>
      <c r="K53" s="4">
        <f>K31+K17+K10+K46</f>
        <v>24889345.970000003</v>
      </c>
      <c r="L53" s="15"/>
    </row>
    <row r="54" spans="1:12" ht="13.5">
      <c r="A54" s="17"/>
      <c r="B54" s="63"/>
      <c r="C54" s="64"/>
      <c r="D54" s="64"/>
      <c r="E54" s="64"/>
      <c r="F54" s="64"/>
      <c r="G54" s="65"/>
      <c r="H54" s="64"/>
      <c r="I54" s="64"/>
      <c r="J54" s="64"/>
      <c r="K54" s="64"/>
      <c r="L54" s="47"/>
    </row>
    <row r="55" spans="1:12" ht="12.75">
      <c r="A55" s="17"/>
      <c r="B55" s="17"/>
      <c r="C55" s="18"/>
      <c r="D55" s="81" t="s">
        <v>11</v>
      </c>
      <c r="E55" s="81"/>
      <c r="F55" s="81"/>
      <c r="G55" s="81"/>
      <c r="H55" s="81"/>
      <c r="I55" s="81"/>
      <c r="J55" s="18"/>
      <c r="K55" s="18"/>
      <c r="L55" s="35"/>
    </row>
    <row r="56" spans="1:12" ht="13.5">
      <c r="A56" s="17"/>
      <c r="B56" s="17"/>
      <c r="C56" s="82" t="s">
        <v>3</v>
      </c>
      <c r="D56" s="82"/>
      <c r="E56" s="83" t="s">
        <v>4</v>
      </c>
      <c r="F56" s="84"/>
      <c r="G56" s="85"/>
      <c r="H56" s="39" t="s">
        <v>43</v>
      </c>
      <c r="I56" s="19" t="s">
        <v>0</v>
      </c>
      <c r="J56" s="17"/>
      <c r="K56" s="20"/>
      <c r="L56" s="21"/>
    </row>
    <row r="57" spans="1:12" ht="13.5">
      <c r="A57" s="17"/>
      <c r="B57" s="17"/>
      <c r="C57" s="75" t="s">
        <v>30</v>
      </c>
      <c r="D57" s="75"/>
      <c r="E57" s="76">
        <v>8200000</v>
      </c>
      <c r="F57" s="77"/>
      <c r="G57" s="78"/>
      <c r="H57" s="34">
        <v>4003929.62</v>
      </c>
      <c r="I57" s="22">
        <v>0.49</v>
      </c>
      <c r="J57" s="18"/>
      <c r="K57" s="42"/>
      <c r="L57" s="21"/>
    </row>
    <row r="58" spans="1:12" ht="13.5">
      <c r="A58" s="17"/>
      <c r="B58" s="17"/>
      <c r="C58" s="79" t="s">
        <v>31</v>
      </c>
      <c r="D58" s="79"/>
      <c r="E58" s="76">
        <v>503657.32</v>
      </c>
      <c r="F58" s="77"/>
      <c r="G58" s="78"/>
      <c r="H58" s="34">
        <v>470000</v>
      </c>
      <c r="I58" s="22">
        <v>0.93</v>
      </c>
      <c r="J58" s="18"/>
      <c r="K58" s="42"/>
      <c r="L58" s="21"/>
    </row>
    <row r="59" spans="1:12" ht="13.5">
      <c r="A59" s="17"/>
      <c r="B59" s="17"/>
      <c r="C59" s="36"/>
      <c r="D59" s="36"/>
      <c r="E59" s="54"/>
      <c r="F59" s="54"/>
      <c r="G59" s="54"/>
      <c r="H59" s="54"/>
      <c r="I59" s="37"/>
      <c r="J59" s="18"/>
      <c r="K59" s="20"/>
      <c r="L59" s="21"/>
    </row>
    <row r="60" spans="1:12" ht="13.5">
      <c r="A60" s="17"/>
      <c r="B60" s="17"/>
      <c r="C60" s="36"/>
      <c r="D60" s="36"/>
      <c r="E60" s="54"/>
      <c r="F60" s="54"/>
      <c r="G60" s="54"/>
      <c r="H60" s="54"/>
      <c r="I60" s="37"/>
      <c r="J60" s="18"/>
      <c r="K60" s="20"/>
      <c r="L60" s="21"/>
    </row>
    <row r="61" spans="1:12" ht="13.5">
      <c r="A61" s="17"/>
      <c r="B61" s="17"/>
      <c r="C61" s="36"/>
      <c r="D61" s="36"/>
      <c r="E61" s="54"/>
      <c r="F61" s="54"/>
      <c r="G61" s="54"/>
      <c r="H61" s="54"/>
      <c r="I61" s="37"/>
      <c r="J61" s="18"/>
      <c r="K61" s="20"/>
      <c r="L61" s="21"/>
    </row>
    <row r="62" spans="1:12" ht="13.5">
      <c r="A62" s="17"/>
      <c r="B62" s="17"/>
      <c r="C62" s="36"/>
      <c r="D62" s="36"/>
      <c r="E62" s="54"/>
      <c r="F62" s="54"/>
      <c r="G62" s="54"/>
      <c r="H62" s="54"/>
      <c r="I62" s="37"/>
      <c r="J62" s="18"/>
      <c r="K62" s="20"/>
      <c r="L62" s="21"/>
    </row>
    <row r="63" spans="1:12" ht="13.5">
      <c r="A63" s="17"/>
      <c r="B63" s="17"/>
      <c r="C63" s="36"/>
      <c r="D63" s="36"/>
      <c r="E63" s="54"/>
      <c r="F63" s="54"/>
      <c r="G63" s="54"/>
      <c r="H63" s="54"/>
      <c r="I63" s="37"/>
      <c r="J63" s="18"/>
      <c r="K63" s="20"/>
      <c r="L63" s="21"/>
    </row>
    <row r="64" spans="1:12" ht="16.5">
      <c r="A64" s="17"/>
      <c r="B64" s="23"/>
      <c r="C64" s="70" t="s">
        <v>5</v>
      </c>
      <c r="D64" s="70"/>
      <c r="E64" s="24"/>
      <c r="F64" s="25"/>
      <c r="G64" s="25" t="s">
        <v>27</v>
      </c>
      <c r="H64" s="26"/>
      <c r="I64" s="71" t="s">
        <v>28</v>
      </c>
      <c r="J64" s="71"/>
      <c r="K64" s="71"/>
      <c r="L64" s="27"/>
    </row>
    <row r="65" spans="1:12" ht="16.5">
      <c r="A65" s="17"/>
      <c r="B65" s="23"/>
      <c r="C65" s="28"/>
      <c r="D65" s="38"/>
      <c r="E65" s="24"/>
      <c r="F65" s="25"/>
      <c r="G65" s="29"/>
      <c r="H65" s="26"/>
      <c r="I65" s="30"/>
      <c r="J65" s="30"/>
      <c r="K65" s="31"/>
      <c r="L65" s="27"/>
    </row>
    <row r="66" spans="1:12" ht="16.5">
      <c r="A66" s="17"/>
      <c r="B66" s="32"/>
      <c r="C66" s="70" t="s">
        <v>29</v>
      </c>
      <c r="D66" s="70"/>
      <c r="E66" s="24"/>
      <c r="F66" s="25"/>
      <c r="G66" s="25" t="s">
        <v>35</v>
      </c>
      <c r="H66" s="26"/>
      <c r="I66" s="71" t="s">
        <v>36</v>
      </c>
      <c r="J66" s="71"/>
      <c r="K66" s="71"/>
      <c r="L66" s="11"/>
    </row>
    <row r="67" spans="1:12" ht="16.5">
      <c r="A67" s="17"/>
      <c r="B67" s="32"/>
      <c r="C67" s="72" t="s">
        <v>37</v>
      </c>
      <c r="D67" s="73"/>
      <c r="E67" s="24"/>
      <c r="F67" s="33"/>
      <c r="G67" s="33" t="s">
        <v>33</v>
      </c>
      <c r="H67" s="26"/>
      <c r="I67" s="74" t="s">
        <v>34</v>
      </c>
      <c r="J67" s="74"/>
      <c r="K67" s="74"/>
      <c r="L67" s="16"/>
    </row>
    <row r="68" spans="1:12" ht="12.75">
      <c r="A68" s="17"/>
      <c r="B68" s="17"/>
      <c r="C68" s="61"/>
      <c r="D68" s="61"/>
      <c r="E68" s="61"/>
      <c r="F68" s="61"/>
      <c r="G68" s="62"/>
      <c r="H68" s="61"/>
      <c r="I68" s="61"/>
      <c r="J68" s="61"/>
      <c r="K68" s="61"/>
      <c r="L68" s="62"/>
    </row>
    <row r="69" spans="1:12" ht="12.75">
      <c r="A69" s="17"/>
      <c r="B69" s="17"/>
      <c r="C69" s="61"/>
      <c r="D69" s="61"/>
      <c r="E69" s="61"/>
      <c r="F69" s="61"/>
      <c r="G69" s="62"/>
      <c r="H69" s="61"/>
      <c r="I69" s="61"/>
      <c r="J69" s="61"/>
      <c r="K69" s="61"/>
      <c r="L69" s="62"/>
    </row>
    <row r="70" spans="1:12" ht="15.75">
      <c r="A70" s="17"/>
      <c r="B70" s="89" t="s">
        <v>26</v>
      </c>
      <c r="C70" s="89"/>
      <c r="D70" s="89"/>
      <c r="E70" s="89"/>
      <c r="F70" s="89"/>
      <c r="G70" s="89"/>
      <c r="H70" s="89"/>
      <c r="I70" s="89"/>
      <c r="J70" s="89"/>
      <c r="K70" s="89"/>
      <c r="L70" s="89"/>
    </row>
    <row r="71" spans="1:12" ht="15.75">
      <c r="A71" s="17"/>
      <c r="B71" s="55"/>
      <c r="C71" s="56"/>
      <c r="D71" s="56"/>
      <c r="E71" s="56"/>
      <c r="F71" s="56"/>
      <c r="G71" s="57"/>
      <c r="H71" s="56"/>
      <c r="I71" s="56"/>
      <c r="J71" s="56"/>
      <c r="K71" s="56"/>
      <c r="L71" s="57"/>
    </row>
    <row r="72" spans="1:12" ht="15.75">
      <c r="A72" s="17"/>
      <c r="B72" s="89" t="s">
        <v>6</v>
      </c>
      <c r="C72" s="89"/>
      <c r="D72" s="89"/>
      <c r="E72" s="89"/>
      <c r="F72" s="89"/>
      <c r="G72" s="89"/>
      <c r="H72" s="89"/>
      <c r="I72" s="89"/>
      <c r="J72" s="89"/>
      <c r="K72" s="89"/>
      <c r="L72" s="89"/>
    </row>
    <row r="73" spans="1:12" ht="16.5">
      <c r="A73" s="17"/>
      <c r="B73" s="90" t="s">
        <v>76</v>
      </c>
      <c r="C73" s="90"/>
      <c r="D73" s="90"/>
      <c r="E73" s="90"/>
      <c r="F73" s="90"/>
      <c r="G73" s="90"/>
      <c r="H73" s="90"/>
      <c r="I73" s="90"/>
      <c r="J73" s="90"/>
      <c r="K73" s="90"/>
      <c r="L73" s="90"/>
    </row>
    <row r="74" spans="1:12" ht="16.5">
      <c r="A74" s="17"/>
      <c r="B74" s="91" t="s">
        <v>829</v>
      </c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1:12" ht="15.75">
      <c r="A75" s="17"/>
      <c r="B75" s="58" t="s">
        <v>15</v>
      </c>
      <c r="C75" s="59"/>
      <c r="D75" s="59"/>
      <c r="E75" s="59"/>
      <c r="F75" s="59"/>
      <c r="G75" s="60"/>
      <c r="H75" s="59"/>
      <c r="I75" s="59"/>
      <c r="J75" s="59"/>
      <c r="K75" s="59"/>
      <c r="L75" s="60"/>
    </row>
    <row r="76" spans="1:11" ht="13.5">
      <c r="A76" s="17"/>
      <c r="C76" s="2"/>
      <c r="D76" s="92" t="s">
        <v>1</v>
      </c>
      <c r="E76" s="92"/>
      <c r="F76" s="93"/>
      <c r="G76" s="93"/>
      <c r="H76" s="92" t="s">
        <v>2</v>
      </c>
      <c r="I76" s="92"/>
      <c r="J76" s="92"/>
      <c r="K76" s="92"/>
    </row>
    <row r="77" spans="1:12" ht="13.5">
      <c r="A77" s="17"/>
      <c r="B77" s="86" t="s">
        <v>8</v>
      </c>
      <c r="C77" s="88" t="s">
        <v>12</v>
      </c>
      <c r="D77" s="88" t="s">
        <v>13</v>
      </c>
      <c r="E77" s="88" t="s">
        <v>16</v>
      </c>
      <c r="F77" s="80" t="s">
        <v>14</v>
      </c>
      <c r="G77" s="80" t="s">
        <v>0</v>
      </c>
      <c r="H77" s="80" t="s">
        <v>22</v>
      </c>
      <c r="I77" s="80" t="s">
        <v>23</v>
      </c>
      <c r="J77" s="80" t="s">
        <v>24</v>
      </c>
      <c r="K77" s="80" t="s">
        <v>25</v>
      </c>
      <c r="L77" s="44" t="s">
        <v>9</v>
      </c>
    </row>
    <row r="78" spans="1:12" ht="13.5">
      <c r="A78" s="17"/>
      <c r="B78" s="87"/>
      <c r="C78" s="88"/>
      <c r="D78" s="88"/>
      <c r="E78" s="88"/>
      <c r="F78" s="80"/>
      <c r="G78" s="80"/>
      <c r="H78" s="80"/>
      <c r="I78" s="80"/>
      <c r="J78" s="80"/>
      <c r="K78" s="80"/>
      <c r="L78" s="1" t="s">
        <v>10</v>
      </c>
    </row>
    <row r="79" spans="1:12" ht="13.5">
      <c r="A79" s="17"/>
      <c r="B79" s="3" t="s">
        <v>32</v>
      </c>
      <c r="C79" s="4">
        <f>SUM(C80:C85)</f>
        <v>13925249.5</v>
      </c>
      <c r="D79" s="4">
        <f>SUM(D80:D85)</f>
        <v>10833317.059999999</v>
      </c>
      <c r="E79" s="4">
        <f>SUM(E80:E85)</f>
        <v>0</v>
      </c>
      <c r="F79" s="4">
        <f>SUM(F80:F85)</f>
        <v>9334980.34</v>
      </c>
      <c r="G79" s="12">
        <f>F79/(D79+E79)</f>
        <v>0.8616917873167095</v>
      </c>
      <c r="H79" s="4">
        <f>SUM(H80:H85)</f>
        <v>1463390.25</v>
      </c>
      <c r="I79" s="4">
        <f>SUM(I80:I85)</f>
        <v>58869.07</v>
      </c>
      <c r="J79" s="4">
        <f>J80</f>
        <v>20470.24</v>
      </c>
      <c r="K79" s="4">
        <f>H79+I79-J79</f>
        <v>1501789.08</v>
      </c>
      <c r="L79" s="14">
        <f>F79/C79</f>
        <v>0.6703635967168846</v>
      </c>
    </row>
    <row r="80" spans="1:12" ht="13.5">
      <c r="A80" s="17"/>
      <c r="B80" s="6" t="s">
        <v>17</v>
      </c>
      <c r="C80" s="7">
        <v>7466212.5</v>
      </c>
      <c r="D80" s="7">
        <v>6441795</v>
      </c>
      <c r="E80" s="7">
        <v>0</v>
      </c>
      <c r="F80" s="7">
        <v>9334980.34</v>
      </c>
      <c r="G80" s="53"/>
      <c r="H80" s="7">
        <v>1463390.25</v>
      </c>
      <c r="I80" s="7">
        <v>58869.07</v>
      </c>
      <c r="J80" s="7">
        <f>19460.24+450+560</f>
        <v>20470.24</v>
      </c>
      <c r="K80" s="7">
        <f>H80+I80-J80</f>
        <v>1501789.08</v>
      </c>
      <c r="L80" s="14"/>
    </row>
    <row r="81" spans="1:12" ht="13.5">
      <c r="A81" s="17"/>
      <c r="B81" s="6" t="s">
        <v>18</v>
      </c>
      <c r="C81" s="7">
        <v>5024242</v>
      </c>
      <c r="D81" s="7">
        <v>3660307.29</v>
      </c>
      <c r="E81" s="7">
        <v>0</v>
      </c>
      <c r="F81" s="7">
        <v>0</v>
      </c>
      <c r="G81" s="53"/>
      <c r="H81" s="7">
        <v>0</v>
      </c>
      <c r="I81" s="7">
        <v>0</v>
      </c>
      <c r="J81" s="7">
        <v>0</v>
      </c>
      <c r="K81" s="7">
        <v>0</v>
      </c>
      <c r="L81" s="14"/>
    </row>
    <row r="82" spans="1:12" ht="13.5">
      <c r="A82" s="17"/>
      <c r="B82" s="6" t="s">
        <v>19</v>
      </c>
      <c r="C82" s="7">
        <v>227806</v>
      </c>
      <c r="D82" s="7">
        <v>172962.99</v>
      </c>
      <c r="E82" s="7">
        <v>0</v>
      </c>
      <c r="F82" s="7">
        <v>0</v>
      </c>
      <c r="G82" s="53"/>
      <c r="H82" s="7">
        <v>0</v>
      </c>
      <c r="I82" s="7">
        <v>0</v>
      </c>
      <c r="J82" s="7">
        <v>0</v>
      </c>
      <c r="K82" s="7">
        <v>0</v>
      </c>
      <c r="L82" s="14"/>
    </row>
    <row r="83" spans="1:12" ht="13.5">
      <c r="A83" s="17"/>
      <c r="B83" s="6" t="s">
        <v>20</v>
      </c>
      <c r="C83" s="7">
        <v>1206989</v>
      </c>
      <c r="D83" s="7">
        <v>558250.78</v>
      </c>
      <c r="E83" s="7">
        <v>0</v>
      </c>
      <c r="F83" s="7">
        <v>0</v>
      </c>
      <c r="G83" s="53"/>
      <c r="H83" s="7">
        <v>0</v>
      </c>
      <c r="I83" s="7">
        <v>0</v>
      </c>
      <c r="J83" s="7">
        <v>0</v>
      </c>
      <c r="K83" s="7">
        <v>0</v>
      </c>
      <c r="L83" s="14"/>
    </row>
    <row r="84" spans="1:12" ht="13.5">
      <c r="A84" s="17"/>
      <c r="B84" s="6" t="s">
        <v>21</v>
      </c>
      <c r="C84" s="7">
        <v>0</v>
      </c>
      <c r="D84" s="7">
        <v>1</v>
      </c>
      <c r="E84" s="7">
        <v>0</v>
      </c>
      <c r="F84" s="7">
        <v>0</v>
      </c>
      <c r="G84" s="53"/>
      <c r="H84" s="7">
        <v>0</v>
      </c>
      <c r="I84" s="7">
        <v>0</v>
      </c>
      <c r="J84" s="7">
        <v>0</v>
      </c>
      <c r="K84" s="7">
        <v>0</v>
      </c>
      <c r="L84" s="14"/>
    </row>
    <row r="85" spans="1:12" ht="13.5">
      <c r="A85" s="17"/>
      <c r="B85" s="6" t="s">
        <v>39</v>
      </c>
      <c r="C85" s="7">
        <v>0</v>
      </c>
      <c r="D85" s="7">
        <v>0</v>
      </c>
      <c r="E85" s="7">
        <v>0</v>
      </c>
      <c r="F85" s="7">
        <v>0</v>
      </c>
      <c r="G85" s="53"/>
      <c r="H85" s="7">
        <v>0</v>
      </c>
      <c r="I85" s="7">
        <v>0</v>
      </c>
      <c r="J85" s="7">
        <v>0</v>
      </c>
      <c r="K85" s="7">
        <v>0</v>
      </c>
      <c r="L85" s="14"/>
    </row>
    <row r="86" spans="1:12" ht="13.5">
      <c r="A86" s="17"/>
      <c r="B86" s="3" t="s">
        <v>75</v>
      </c>
      <c r="C86" s="4">
        <f>SUM(C87:C99)</f>
        <v>107724939</v>
      </c>
      <c r="D86" s="4">
        <f>SUM(D87:D100)</f>
        <v>74103502.52999999</v>
      </c>
      <c r="E86" s="4">
        <f>SUM(E87:E100)</f>
        <v>155743.57</v>
      </c>
      <c r="F86" s="4">
        <f>SUM(F87:F100)</f>
        <v>48582391.53</v>
      </c>
      <c r="G86" s="12">
        <f aca="true" t="shared" si="7" ref="G86:G94">F86/(D86+E86)</f>
        <v>0.6542268347914189</v>
      </c>
      <c r="H86" s="4">
        <f>SUM(H87:H99)</f>
        <v>25291700.010000005</v>
      </c>
      <c r="I86" s="4">
        <f>SUM(I87:I99)</f>
        <v>340109.93</v>
      </c>
      <c r="J86" s="4">
        <f>SUM(J87:J99)</f>
        <v>542700.38</v>
      </c>
      <c r="K86" s="4">
        <f>SUM(K87:K98)</f>
        <v>23135641.61</v>
      </c>
      <c r="L86" s="14">
        <f aca="true" t="shared" si="8" ref="L86:L93">F86/C86</f>
        <v>0.45098555618583364</v>
      </c>
    </row>
    <row r="87" spans="1:12" ht="13.5">
      <c r="A87" s="17"/>
      <c r="B87" s="6" t="s">
        <v>58</v>
      </c>
      <c r="C87" s="7">
        <v>35851524</v>
      </c>
      <c r="D87" s="7">
        <v>21717090.82</v>
      </c>
      <c r="E87" s="5">
        <v>15150.26</v>
      </c>
      <c r="F87" s="7">
        <v>19079381.35</v>
      </c>
      <c r="G87" s="12">
        <f t="shared" si="7"/>
        <v>0.8779297671034303</v>
      </c>
      <c r="H87" s="5">
        <v>2966911.71</v>
      </c>
      <c r="I87" s="5">
        <f>46449.28</f>
        <v>46449.28</v>
      </c>
      <c r="J87" s="5">
        <f>138831.42+221669.84</f>
        <v>360501.26</v>
      </c>
      <c r="K87" s="5">
        <f>H87+I87-J87</f>
        <v>2652859.7299999995</v>
      </c>
      <c r="L87" s="14">
        <f t="shared" si="8"/>
        <v>0.5321776934782466</v>
      </c>
    </row>
    <row r="88" spans="1:12" ht="13.5">
      <c r="A88" s="17"/>
      <c r="B88" s="6" t="s">
        <v>73</v>
      </c>
      <c r="C88" s="7">
        <v>14433594</v>
      </c>
      <c r="D88" s="7">
        <v>9382453.71</v>
      </c>
      <c r="E88" s="5">
        <v>8424.7</v>
      </c>
      <c r="F88" s="7">
        <v>9096278.38</v>
      </c>
      <c r="G88" s="12">
        <f t="shared" si="7"/>
        <v>0.9686291295512579</v>
      </c>
      <c r="H88" s="5">
        <f>360944.55+862</f>
        <v>361806.55</v>
      </c>
      <c r="I88" s="5">
        <v>31088</v>
      </c>
      <c r="J88" s="5">
        <f>15181.14+83113.39</f>
        <v>98294.53</v>
      </c>
      <c r="K88" s="5">
        <f aca="true" t="shared" si="9" ref="K88:K97">H88+I88-J88</f>
        <v>294600.02</v>
      </c>
      <c r="L88" s="14">
        <f t="shared" si="8"/>
        <v>0.6302157577662224</v>
      </c>
    </row>
    <row r="89" spans="1:12" ht="13.5">
      <c r="A89" s="17"/>
      <c r="B89" s="6" t="s">
        <v>59</v>
      </c>
      <c r="C89" s="7">
        <v>1602910</v>
      </c>
      <c r="D89" s="7">
        <v>868615.48</v>
      </c>
      <c r="E89" s="5">
        <v>2422.4</v>
      </c>
      <c r="F89" s="7">
        <v>755141.23</v>
      </c>
      <c r="G89" s="12">
        <f t="shared" si="7"/>
        <v>0.866944190762404</v>
      </c>
      <c r="H89" s="5">
        <v>115811.59</v>
      </c>
      <c r="I89" s="5">
        <f>105.13-17.28</f>
        <v>87.85</v>
      </c>
      <c r="J89" s="5">
        <v>2.79</v>
      </c>
      <c r="K89" s="5">
        <f t="shared" si="9"/>
        <v>115896.65000000001</v>
      </c>
      <c r="L89" s="14">
        <f t="shared" si="8"/>
        <v>0.4711064439051475</v>
      </c>
    </row>
    <row r="90" spans="1:12" ht="13.5">
      <c r="A90" s="17"/>
      <c r="B90" s="6" t="s">
        <v>60</v>
      </c>
      <c r="C90" s="7">
        <v>52787</v>
      </c>
      <c r="D90" s="7">
        <v>35191.28</v>
      </c>
      <c r="E90" s="5">
        <v>82.48</v>
      </c>
      <c r="F90" s="7">
        <v>14935</v>
      </c>
      <c r="G90" s="12">
        <f t="shared" si="7"/>
        <v>0.4234025519252838</v>
      </c>
      <c r="H90" s="5">
        <v>20338.76</v>
      </c>
      <c r="I90" s="5">
        <v>0</v>
      </c>
      <c r="J90" s="5">
        <v>0</v>
      </c>
      <c r="K90" s="5">
        <f t="shared" si="9"/>
        <v>20338.76</v>
      </c>
      <c r="L90" s="14">
        <f t="shared" si="8"/>
        <v>0.28292950915945214</v>
      </c>
    </row>
    <row r="91" spans="1:12" ht="13.5">
      <c r="A91" s="17"/>
      <c r="B91" s="6" t="s">
        <v>61</v>
      </c>
      <c r="C91" s="7">
        <v>318062</v>
      </c>
      <c r="D91" s="7">
        <v>286400.85</v>
      </c>
      <c r="E91" s="5">
        <v>445.54</v>
      </c>
      <c r="F91" s="7">
        <v>175929.74</v>
      </c>
      <c r="G91" s="12">
        <f t="shared" si="7"/>
        <v>0.6133238769363631</v>
      </c>
      <c r="H91" s="5">
        <v>110916.65</v>
      </c>
      <c r="I91" s="5">
        <v>0</v>
      </c>
      <c r="J91" s="5">
        <v>0</v>
      </c>
      <c r="K91" s="5">
        <f t="shared" si="9"/>
        <v>110916.65</v>
      </c>
      <c r="L91" s="14">
        <f t="shared" si="8"/>
        <v>0.553130333079714</v>
      </c>
    </row>
    <row r="92" spans="1:12" ht="13.5">
      <c r="A92" s="17"/>
      <c r="B92" s="6" t="s">
        <v>62</v>
      </c>
      <c r="C92" s="7">
        <v>551871</v>
      </c>
      <c r="D92" s="7">
        <v>446156.41</v>
      </c>
      <c r="E92" s="5">
        <v>1038.21</v>
      </c>
      <c r="F92" s="7">
        <v>370532.35</v>
      </c>
      <c r="G92" s="12">
        <f t="shared" si="7"/>
        <v>0.8285706791374189</v>
      </c>
      <c r="H92" s="5">
        <v>76662.27</v>
      </c>
      <c r="I92" s="5">
        <v>0</v>
      </c>
      <c r="J92" s="5">
        <v>0</v>
      </c>
      <c r="K92" s="5">
        <f t="shared" si="9"/>
        <v>76662.27</v>
      </c>
      <c r="L92" s="14">
        <f t="shared" si="8"/>
        <v>0.671411163116018</v>
      </c>
    </row>
    <row r="93" spans="1:12" ht="13.5">
      <c r="A93" s="17"/>
      <c r="B93" s="6" t="s">
        <v>63</v>
      </c>
      <c r="C93" s="7">
        <v>1354775</v>
      </c>
      <c r="D93" s="7">
        <v>681711.95</v>
      </c>
      <c r="E93" s="5">
        <v>891.22</v>
      </c>
      <c r="F93" s="7">
        <v>423610.44</v>
      </c>
      <c r="G93" s="12">
        <f t="shared" si="7"/>
        <v>0.6205808273641624</v>
      </c>
      <c r="H93" s="5">
        <v>279872.73</v>
      </c>
      <c r="I93" s="5">
        <v>0</v>
      </c>
      <c r="J93" s="5">
        <v>20880</v>
      </c>
      <c r="K93" s="5">
        <f t="shared" si="9"/>
        <v>258992.72999999998</v>
      </c>
      <c r="L93" s="14">
        <f t="shared" si="8"/>
        <v>0.3126795519551217</v>
      </c>
    </row>
    <row r="94" spans="1:12" ht="13.5">
      <c r="A94" s="17"/>
      <c r="B94" s="6" t="s">
        <v>64</v>
      </c>
      <c r="C94" s="7">
        <v>120000</v>
      </c>
      <c r="D94" s="7">
        <v>74678.29</v>
      </c>
      <c r="E94" s="5">
        <v>111.38</v>
      </c>
      <c r="F94" s="7">
        <v>45568</v>
      </c>
      <c r="G94" s="12">
        <f t="shared" si="7"/>
        <v>0.6092820037847473</v>
      </c>
      <c r="H94" s="5">
        <v>60309.67</v>
      </c>
      <c r="I94" s="5">
        <v>0</v>
      </c>
      <c r="J94" s="5">
        <v>31088</v>
      </c>
      <c r="K94" s="5">
        <f t="shared" si="9"/>
        <v>29221.67</v>
      </c>
      <c r="L94" s="14">
        <v>0</v>
      </c>
    </row>
    <row r="95" spans="1:12" ht="13.5">
      <c r="A95" s="17"/>
      <c r="B95" s="6" t="s">
        <v>65</v>
      </c>
      <c r="C95" s="7">
        <v>1119700</v>
      </c>
      <c r="D95" s="7">
        <v>626038.53</v>
      </c>
      <c r="E95" s="5">
        <v>1942.68</v>
      </c>
      <c r="F95" s="7">
        <v>184487.68</v>
      </c>
      <c r="G95" s="12">
        <v>0</v>
      </c>
      <c r="H95" s="5">
        <v>445455.25</v>
      </c>
      <c r="I95" s="5">
        <v>0</v>
      </c>
      <c r="J95" s="5">
        <v>1961.72</v>
      </c>
      <c r="K95" s="5">
        <f t="shared" si="9"/>
        <v>443493.53</v>
      </c>
      <c r="L95" s="14">
        <f>F95/C95</f>
        <v>0.164765276413325</v>
      </c>
    </row>
    <row r="96" spans="1:12" ht="13.5">
      <c r="A96" s="17"/>
      <c r="B96" s="6" t="s">
        <v>66</v>
      </c>
      <c r="C96" s="7">
        <v>17480619</v>
      </c>
      <c r="D96" s="7">
        <v>13984495.2</v>
      </c>
      <c r="E96" s="5">
        <v>90596.93</v>
      </c>
      <c r="F96" s="7">
        <v>0</v>
      </c>
      <c r="G96" s="12">
        <f>F96/(D96+E96)</f>
        <v>0</v>
      </c>
      <c r="H96" s="5">
        <v>14075092.13</v>
      </c>
      <c r="I96" s="5"/>
      <c r="J96" s="5">
        <v>0</v>
      </c>
      <c r="K96" s="5">
        <f t="shared" si="9"/>
        <v>14075092.13</v>
      </c>
      <c r="L96" s="14">
        <f>F96/C96</f>
        <v>0</v>
      </c>
    </row>
    <row r="97" spans="1:12" ht="13.5">
      <c r="A97" s="17"/>
      <c r="B97" s="6" t="s">
        <v>67</v>
      </c>
      <c r="C97" s="7">
        <v>32539097</v>
      </c>
      <c r="D97" s="7">
        <v>21692731.44</v>
      </c>
      <c r="E97" s="5">
        <v>32805.09</v>
      </c>
      <c r="F97" s="7">
        <v>17077517.74</v>
      </c>
      <c r="G97" s="12">
        <f>F97/(D97+E97)</f>
        <v>0.7860573531253544</v>
      </c>
      <c r="H97" s="5">
        <v>4677122.44</v>
      </c>
      <c r="I97" s="5">
        <v>541.76</v>
      </c>
      <c r="J97" s="5">
        <f>29645.41</f>
        <v>29645.41</v>
      </c>
      <c r="K97" s="5">
        <f t="shared" si="9"/>
        <v>4648018.79</v>
      </c>
      <c r="L97" s="14">
        <f>F97/C97</f>
        <v>0.5248307210246185</v>
      </c>
    </row>
    <row r="98" spans="1:12" ht="13.5">
      <c r="A98" s="17"/>
      <c r="B98" s="6" t="s">
        <v>68</v>
      </c>
      <c r="C98" s="7">
        <v>2300000</v>
      </c>
      <c r="D98" s="7">
        <v>1766771.13</v>
      </c>
      <c r="E98" s="5">
        <v>1787.17</v>
      </c>
      <c r="F98" s="7">
        <v>1359009.62</v>
      </c>
      <c r="G98" s="12">
        <v>0</v>
      </c>
      <c r="H98" s="5">
        <f>406055.35+3820</f>
        <v>409875.35</v>
      </c>
      <c r="I98" s="5">
        <v>0</v>
      </c>
      <c r="J98" s="5">
        <v>326.67</v>
      </c>
      <c r="K98" s="5">
        <f>H98+I98-J98</f>
        <v>409548.68</v>
      </c>
      <c r="L98" s="14">
        <f>F98/C98</f>
        <v>0.590873747826087</v>
      </c>
    </row>
    <row r="99" spans="1:12" ht="13.5">
      <c r="A99" s="17"/>
      <c r="B99" s="6" t="s">
        <v>69</v>
      </c>
      <c r="C99" s="7">
        <v>0</v>
      </c>
      <c r="D99" s="7">
        <v>1953422.44</v>
      </c>
      <c r="E99" s="5">
        <v>45.51</v>
      </c>
      <c r="F99" s="7">
        <v>0</v>
      </c>
      <c r="G99" s="12">
        <v>0</v>
      </c>
      <c r="H99" s="5">
        <v>1691524.91</v>
      </c>
      <c r="I99" s="5">
        <v>261943.04</v>
      </c>
      <c r="J99" s="5">
        <v>0</v>
      </c>
      <c r="K99" s="5">
        <f>H99+I99-J99</f>
        <v>1953467.95</v>
      </c>
      <c r="L99" s="14">
        <v>0</v>
      </c>
    </row>
    <row r="100" spans="1:12" ht="13.5">
      <c r="A100" s="17"/>
      <c r="B100" s="6" t="s">
        <v>828</v>
      </c>
      <c r="C100" s="7">
        <v>653050</v>
      </c>
      <c r="D100" s="7">
        <v>587745</v>
      </c>
      <c r="E100" s="5">
        <v>0</v>
      </c>
      <c r="F100" s="7">
        <v>0</v>
      </c>
      <c r="G100" s="12">
        <v>0</v>
      </c>
      <c r="H100" s="5">
        <v>587745</v>
      </c>
      <c r="I100" s="5"/>
      <c r="J100" s="5"/>
      <c r="K100" s="5">
        <f>H100+I100-J100</f>
        <v>587745</v>
      </c>
      <c r="L100" s="14">
        <f>F100/C100</f>
        <v>0</v>
      </c>
    </row>
    <row r="101" spans="1:12" ht="13.5">
      <c r="A101" s="17"/>
      <c r="B101" s="3" t="s">
        <v>71</v>
      </c>
      <c r="C101" s="4">
        <f>SUM(C102:C114)</f>
        <v>21476582.249999996</v>
      </c>
      <c r="D101" s="4">
        <f>SUM(D102:D114)</f>
        <v>21476582.249999996</v>
      </c>
      <c r="E101" s="4">
        <f>SUM(E102:E114)</f>
        <v>10657.67</v>
      </c>
      <c r="F101" s="4">
        <f>SUM(F102:F114)</f>
        <v>17917455.509999998</v>
      </c>
      <c r="G101" s="12"/>
      <c r="H101" s="4">
        <f>SUM(H102:H115)</f>
        <v>2602380.83</v>
      </c>
      <c r="I101" s="4">
        <f>SUM(I102:I115)</f>
        <v>203010.86</v>
      </c>
      <c r="J101" s="4">
        <f>SUM(J102:J115)</f>
        <v>17766.399999999998</v>
      </c>
      <c r="K101" s="4">
        <f>SUM(K120:K122)</f>
        <v>-163224.25999999995</v>
      </c>
      <c r="L101" s="14">
        <v>0</v>
      </c>
    </row>
    <row r="102" spans="1:12" ht="13.5">
      <c r="A102" s="17"/>
      <c r="B102" s="6" t="s">
        <v>70</v>
      </c>
      <c r="C102" s="7">
        <v>1124055.99</v>
      </c>
      <c r="D102" s="7">
        <v>1124055.99</v>
      </c>
      <c r="E102" s="5">
        <v>10656.64</v>
      </c>
      <c r="F102" s="7">
        <v>1111558.06</v>
      </c>
      <c r="G102" s="12">
        <f aca="true" t="shared" si="10" ref="G102:G110">F102/(D102+E102)</f>
        <v>0.9795943312977843</v>
      </c>
      <c r="H102" s="5">
        <v>442.5</v>
      </c>
      <c r="I102" s="5">
        <v>4546.33</v>
      </c>
      <c r="J102" s="5">
        <v>467.5</v>
      </c>
      <c r="K102" s="5">
        <f>H102+I102-J102</f>
        <v>4521.33</v>
      </c>
      <c r="L102" s="14">
        <f aca="true" t="shared" si="11" ref="L102:L115">F102/C102</f>
        <v>0.9888813990484585</v>
      </c>
    </row>
    <row r="103" spans="1:12" ht="13.5">
      <c r="A103" s="17"/>
      <c r="B103" s="6" t="s">
        <v>46</v>
      </c>
      <c r="C103" s="7">
        <v>1588116.69</v>
      </c>
      <c r="D103" s="7">
        <v>1588116.69</v>
      </c>
      <c r="E103" s="5">
        <v>1.03</v>
      </c>
      <c r="F103" s="7">
        <v>1588114.06</v>
      </c>
      <c r="G103" s="12">
        <f t="shared" si="10"/>
        <v>0.9999976953849492</v>
      </c>
      <c r="H103" s="5">
        <v>3.69</v>
      </c>
      <c r="I103" s="5">
        <v>0</v>
      </c>
      <c r="J103" s="5">
        <v>0.03</v>
      </c>
      <c r="K103" s="5">
        <f>H103+I103-J103</f>
        <v>3.66</v>
      </c>
      <c r="L103" s="14">
        <f t="shared" si="11"/>
        <v>0.9999983439504059</v>
      </c>
    </row>
    <row r="104" spans="1:12" ht="13.5">
      <c r="A104" s="17"/>
      <c r="B104" s="6" t="s">
        <v>47</v>
      </c>
      <c r="C104" s="7">
        <v>2372118.65</v>
      </c>
      <c r="D104" s="7">
        <v>2372118.65</v>
      </c>
      <c r="E104" s="5">
        <v>0</v>
      </c>
      <c r="F104" s="7">
        <v>1620672.33</v>
      </c>
      <c r="G104" s="12">
        <f t="shared" si="10"/>
        <v>0.6832172286154405</v>
      </c>
      <c r="H104" s="5">
        <v>1446.32</v>
      </c>
      <c r="I104" s="5">
        <v>0</v>
      </c>
      <c r="J104" s="5">
        <v>0</v>
      </c>
      <c r="K104" s="5">
        <f aca="true" t="shared" si="12" ref="K104:K115">H104+I104-J104</f>
        <v>1446.32</v>
      </c>
      <c r="L104" s="14">
        <f t="shared" si="11"/>
        <v>0.6832172286154405</v>
      </c>
    </row>
    <row r="105" spans="1:12" ht="13.5">
      <c r="A105" s="17"/>
      <c r="B105" s="6" t="s">
        <v>48</v>
      </c>
      <c r="C105" s="7">
        <v>175976.21</v>
      </c>
      <c r="D105" s="7">
        <v>175976.21</v>
      </c>
      <c r="E105" s="5">
        <v>0</v>
      </c>
      <c r="F105" s="7">
        <v>175459.67</v>
      </c>
      <c r="G105" s="12">
        <f t="shared" si="10"/>
        <v>0.9970647168728093</v>
      </c>
      <c r="H105" s="5">
        <v>516.54</v>
      </c>
      <c r="I105" s="5">
        <v>0</v>
      </c>
      <c r="J105" s="5">
        <v>0</v>
      </c>
      <c r="K105" s="5">
        <f t="shared" si="12"/>
        <v>516.54</v>
      </c>
      <c r="L105" s="14">
        <f t="shared" si="11"/>
        <v>0.9970647168728093</v>
      </c>
    </row>
    <row r="106" spans="1:12" ht="13.5">
      <c r="A106" s="17"/>
      <c r="B106" s="6" t="s">
        <v>51</v>
      </c>
      <c r="C106" s="7">
        <v>13755.77</v>
      </c>
      <c r="D106" s="7">
        <v>13755.77</v>
      </c>
      <c r="E106" s="5">
        <v>0</v>
      </c>
      <c r="F106" s="7">
        <v>13748.6</v>
      </c>
      <c r="G106" s="12">
        <f t="shared" si="10"/>
        <v>0.9994787641840479</v>
      </c>
      <c r="H106" s="5">
        <v>0</v>
      </c>
      <c r="I106" s="5">
        <v>0</v>
      </c>
      <c r="J106" s="5">
        <v>0</v>
      </c>
      <c r="K106" s="5">
        <f t="shared" si="12"/>
        <v>0</v>
      </c>
      <c r="L106" s="14">
        <f t="shared" si="11"/>
        <v>0.9994787641840479</v>
      </c>
    </row>
    <row r="107" spans="1:12" ht="13.5">
      <c r="A107" s="17"/>
      <c r="B107" s="6" t="s">
        <v>49</v>
      </c>
      <c r="C107" s="7">
        <v>39312.64</v>
      </c>
      <c r="D107" s="7">
        <v>39312.64</v>
      </c>
      <c r="E107" s="5">
        <v>0</v>
      </c>
      <c r="F107" s="7">
        <v>39298.64</v>
      </c>
      <c r="G107" s="12">
        <f t="shared" si="10"/>
        <v>0.9996438804415069</v>
      </c>
      <c r="H107" s="5">
        <v>0</v>
      </c>
      <c r="I107" s="5">
        <v>0</v>
      </c>
      <c r="J107" s="5">
        <v>0</v>
      </c>
      <c r="K107" s="5">
        <f t="shared" si="12"/>
        <v>0</v>
      </c>
      <c r="L107" s="14">
        <f t="shared" si="11"/>
        <v>0.9996438804415069</v>
      </c>
    </row>
    <row r="108" spans="1:12" ht="13.5">
      <c r="A108" s="17"/>
      <c r="B108" s="6" t="s">
        <v>55</v>
      </c>
      <c r="C108" s="7">
        <v>192776.72</v>
      </c>
      <c r="D108" s="7">
        <v>192776.72</v>
      </c>
      <c r="E108" s="5">
        <v>0</v>
      </c>
      <c r="F108" s="7">
        <v>192328.64</v>
      </c>
      <c r="G108" s="12">
        <f t="shared" si="10"/>
        <v>0.997675652952286</v>
      </c>
      <c r="H108" s="5">
        <v>0</v>
      </c>
      <c r="I108" s="5">
        <v>0</v>
      </c>
      <c r="J108" s="5">
        <v>0</v>
      </c>
      <c r="K108" s="5">
        <f t="shared" si="12"/>
        <v>0</v>
      </c>
      <c r="L108" s="14">
        <f t="shared" si="11"/>
        <v>0.997675652952286</v>
      </c>
    </row>
    <row r="109" spans="1:12" ht="13.5">
      <c r="A109" s="17"/>
      <c r="B109" s="6" t="s">
        <v>50</v>
      </c>
      <c r="C109" s="7">
        <v>272731.88</v>
      </c>
      <c r="D109" s="7">
        <v>272731.88</v>
      </c>
      <c r="E109" s="5">
        <v>0</v>
      </c>
      <c r="F109" s="7">
        <v>272373.28</v>
      </c>
      <c r="G109" s="12">
        <f t="shared" si="10"/>
        <v>0.998685155545439</v>
      </c>
      <c r="H109" s="5">
        <v>358.6</v>
      </c>
      <c r="I109" s="5">
        <v>0</v>
      </c>
      <c r="J109" s="5">
        <v>0</v>
      </c>
      <c r="K109" s="5">
        <f t="shared" si="12"/>
        <v>358.6</v>
      </c>
      <c r="L109" s="14">
        <f t="shared" si="11"/>
        <v>0.998685155545439</v>
      </c>
    </row>
    <row r="110" spans="1:12" ht="13.5">
      <c r="A110" s="17"/>
      <c r="B110" s="6" t="s">
        <v>52</v>
      </c>
      <c r="C110" s="7">
        <v>41843.65</v>
      </c>
      <c r="D110" s="7">
        <v>41843.65</v>
      </c>
      <c r="E110" s="5">
        <v>0</v>
      </c>
      <c r="F110" s="7">
        <v>40579.96</v>
      </c>
      <c r="G110" s="12">
        <f t="shared" si="10"/>
        <v>0.969799718714787</v>
      </c>
      <c r="H110" s="5">
        <v>1263.69</v>
      </c>
      <c r="I110" s="5">
        <v>0</v>
      </c>
      <c r="J110" s="5">
        <v>0</v>
      </c>
      <c r="K110" s="5">
        <f t="shared" si="12"/>
        <v>1263.69</v>
      </c>
      <c r="L110" s="14">
        <f t="shared" si="11"/>
        <v>0.969799718714787</v>
      </c>
    </row>
    <row r="111" spans="1:12" ht="13.5">
      <c r="A111" s="17"/>
      <c r="B111" s="6" t="s">
        <v>56</v>
      </c>
      <c r="C111" s="7">
        <v>300453.3</v>
      </c>
      <c r="D111" s="7">
        <v>300453.3</v>
      </c>
      <c r="E111" s="5">
        <v>0</v>
      </c>
      <c r="F111" s="7">
        <v>299117.15</v>
      </c>
      <c r="G111" s="12">
        <v>0</v>
      </c>
      <c r="H111" s="5">
        <v>1336.15</v>
      </c>
      <c r="I111" s="5">
        <v>0</v>
      </c>
      <c r="J111" s="5">
        <v>0</v>
      </c>
      <c r="K111" s="5">
        <f t="shared" si="12"/>
        <v>1336.15</v>
      </c>
      <c r="L111" s="14">
        <f t="shared" si="11"/>
        <v>0.9955528862555346</v>
      </c>
    </row>
    <row r="112" spans="1:12" ht="13.5">
      <c r="A112" s="17"/>
      <c r="B112" s="6" t="s">
        <v>53</v>
      </c>
      <c r="C112" s="7">
        <v>11195837.72</v>
      </c>
      <c r="D112" s="7">
        <v>11195837.72</v>
      </c>
      <c r="E112" s="5">
        <v>0</v>
      </c>
      <c r="F112" s="7">
        <v>11181028.01</v>
      </c>
      <c r="G112" s="12">
        <f>F112/(D112+E112)</f>
        <v>0.9986772128740715</v>
      </c>
      <c r="H112" s="5">
        <v>0</v>
      </c>
      <c r="I112" s="5">
        <v>32.38</v>
      </c>
      <c r="J112" s="5">
        <v>0</v>
      </c>
      <c r="K112" s="5">
        <f t="shared" si="12"/>
        <v>32.38</v>
      </c>
      <c r="L112" s="14">
        <f t="shared" si="11"/>
        <v>0.9986772128740715</v>
      </c>
    </row>
    <row r="113" spans="1:12" ht="13.5">
      <c r="A113" s="17"/>
      <c r="B113" s="6" t="s">
        <v>54</v>
      </c>
      <c r="C113" s="7">
        <v>4147820.54</v>
      </c>
      <c r="D113" s="7">
        <v>4147820.54</v>
      </c>
      <c r="E113" s="5">
        <v>0</v>
      </c>
      <c r="F113" s="7">
        <v>1375381.5</v>
      </c>
      <c r="G113" s="12">
        <v>0</v>
      </c>
      <c r="H113" s="5">
        <v>2591305.76</v>
      </c>
      <c r="I113" s="5">
        <v>198432.15</v>
      </c>
      <c r="J113" s="5">
        <v>17298.87</v>
      </c>
      <c r="K113" s="5">
        <f t="shared" si="12"/>
        <v>2772439.0399999996</v>
      </c>
      <c r="L113" s="14">
        <f t="shared" si="11"/>
        <v>0.33159137111558834</v>
      </c>
    </row>
    <row r="114" spans="1:12" ht="13.5">
      <c r="A114" s="17"/>
      <c r="B114" s="6" t="s">
        <v>57</v>
      </c>
      <c r="C114" s="7">
        <v>11782.49</v>
      </c>
      <c r="D114" s="7">
        <v>11782.49</v>
      </c>
      <c r="E114" s="5">
        <v>0</v>
      </c>
      <c r="F114" s="7">
        <v>7795.61</v>
      </c>
      <c r="G114" s="12">
        <v>0</v>
      </c>
      <c r="H114" s="5">
        <v>3986.88</v>
      </c>
      <c r="I114" s="5">
        <v>0</v>
      </c>
      <c r="J114" s="5">
        <v>0</v>
      </c>
      <c r="K114" s="5">
        <f t="shared" si="12"/>
        <v>3986.88</v>
      </c>
      <c r="L114" s="14">
        <f t="shared" si="11"/>
        <v>0.6616267019959279</v>
      </c>
    </row>
    <row r="115" spans="1:12" ht="13.5">
      <c r="A115" s="17"/>
      <c r="B115" s="6" t="s">
        <v>74</v>
      </c>
      <c r="C115" s="7">
        <v>1720.7</v>
      </c>
      <c r="D115" s="7">
        <v>1720.7</v>
      </c>
      <c r="E115" s="5">
        <v>0</v>
      </c>
      <c r="F115" s="5">
        <v>0</v>
      </c>
      <c r="G115" s="12">
        <v>0</v>
      </c>
      <c r="H115" s="5">
        <v>1720.7</v>
      </c>
      <c r="I115" s="5">
        <v>0</v>
      </c>
      <c r="J115" s="5">
        <v>0</v>
      </c>
      <c r="K115" s="5">
        <f t="shared" si="12"/>
        <v>1720.7</v>
      </c>
      <c r="L115" s="14">
        <f t="shared" si="11"/>
        <v>0</v>
      </c>
    </row>
    <row r="116" spans="1:12" ht="13.5">
      <c r="A116" s="17"/>
      <c r="B116" s="3" t="s">
        <v>72</v>
      </c>
      <c r="C116" s="4">
        <f>SUM(C117:C122)</f>
        <v>0</v>
      </c>
      <c r="D116" s="4">
        <f>SUM(D117:D122)</f>
        <v>0</v>
      </c>
      <c r="E116" s="4">
        <f>SUM(E117:E122)</f>
        <v>3462.9299999999994</v>
      </c>
      <c r="F116" s="4">
        <f>SUM(F117:F122)</f>
        <v>62686.4</v>
      </c>
      <c r="G116" s="12"/>
      <c r="H116" s="4">
        <f>SUM(H117:H122)</f>
        <v>717020.4400000001</v>
      </c>
      <c r="I116" s="4">
        <f>SUM(I117:I122)</f>
        <v>120135.47</v>
      </c>
      <c r="J116" s="4">
        <f>SUM(J117:J122)</f>
        <v>953641.14</v>
      </c>
      <c r="K116" s="4">
        <f>SUM(K117:K122)</f>
        <v>-116485.22999999995</v>
      </c>
      <c r="L116" s="4">
        <f>SUM(L117:L122)</f>
        <v>0</v>
      </c>
    </row>
    <row r="117" spans="1:12" ht="13.5">
      <c r="A117" s="17"/>
      <c r="B117" s="6" t="s">
        <v>41</v>
      </c>
      <c r="C117" s="7">
        <v>0</v>
      </c>
      <c r="D117" s="5">
        <v>0</v>
      </c>
      <c r="E117" s="5">
        <v>0</v>
      </c>
      <c r="F117" s="7">
        <v>0</v>
      </c>
      <c r="G117" s="12">
        <v>0</v>
      </c>
      <c r="H117" s="5">
        <v>0</v>
      </c>
      <c r="I117" s="5">
        <v>0</v>
      </c>
      <c r="J117" s="5">
        <v>0</v>
      </c>
      <c r="K117" s="5">
        <f aca="true" t="shared" si="13" ref="K117:K122">H117+I117-J117</f>
        <v>0</v>
      </c>
      <c r="L117" s="14">
        <v>0</v>
      </c>
    </row>
    <row r="118" spans="1:12" ht="13.5">
      <c r="A118" s="17"/>
      <c r="B118" s="6" t="s">
        <v>42</v>
      </c>
      <c r="C118" s="7">
        <v>0</v>
      </c>
      <c r="D118" s="5">
        <v>0</v>
      </c>
      <c r="E118" s="5">
        <v>0</v>
      </c>
      <c r="F118" s="7">
        <v>26477.4</v>
      </c>
      <c r="G118" s="12">
        <v>0</v>
      </c>
      <c r="H118" s="5">
        <v>5274.88</v>
      </c>
      <c r="I118" s="5">
        <v>0</v>
      </c>
      <c r="J118" s="5">
        <v>0</v>
      </c>
      <c r="K118" s="5">
        <f t="shared" si="13"/>
        <v>5274.88</v>
      </c>
      <c r="L118" s="14">
        <v>0</v>
      </c>
    </row>
    <row r="119" spans="1:12" ht="13.5">
      <c r="A119" s="17"/>
      <c r="B119" s="6" t="s">
        <v>45</v>
      </c>
      <c r="C119" s="7">
        <v>0</v>
      </c>
      <c r="D119" s="5">
        <v>0</v>
      </c>
      <c r="E119" s="5">
        <v>0</v>
      </c>
      <c r="F119" s="7">
        <v>36209</v>
      </c>
      <c r="G119" s="12">
        <v>0</v>
      </c>
      <c r="H119" s="5">
        <v>41583.44</v>
      </c>
      <c r="I119" s="5">
        <v>0</v>
      </c>
      <c r="J119" s="5">
        <v>119.29</v>
      </c>
      <c r="K119" s="5">
        <f t="shared" si="13"/>
        <v>41464.15</v>
      </c>
      <c r="L119" s="14">
        <v>0</v>
      </c>
    </row>
    <row r="120" spans="1:12" ht="13.5">
      <c r="A120" s="17"/>
      <c r="B120" s="6" t="s">
        <v>38</v>
      </c>
      <c r="C120" s="7">
        <v>0</v>
      </c>
      <c r="D120" s="5">
        <v>0</v>
      </c>
      <c r="E120" s="5">
        <v>0</v>
      </c>
      <c r="F120" s="7">
        <v>0</v>
      </c>
      <c r="G120" s="12">
        <v>0</v>
      </c>
      <c r="H120" s="5">
        <v>0</v>
      </c>
      <c r="I120" s="5">
        <v>0</v>
      </c>
      <c r="J120" s="5">
        <v>0</v>
      </c>
      <c r="K120" s="5">
        <f t="shared" si="13"/>
        <v>0</v>
      </c>
      <c r="L120" s="14">
        <v>0</v>
      </c>
    </row>
    <row r="121" spans="1:12" ht="13.5">
      <c r="A121" s="17"/>
      <c r="B121" s="6" t="s">
        <v>44</v>
      </c>
      <c r="C121" s="7">
        <v>0</v>
      </c>
      <c r="D121" s="4">
        <v>0</v>
      </c>
      <c r="E121" s="5">
        <f>426.43+0.44+208.6</f>
        <v>635.47</v>
      </c>
      <c r="F121" s="7">
        <v>0</v>
      </c>
      <c r="G121" s="12">
        <f>F121/(D121+E121)</f>
        <v>0</v>
      </c>
      <c r="H121" s="5">
        <f>114023.51+116.28+52292.4</f>
        <v>166432.19</v>
      </c>
      <c r="I121" s="5">
        <v>0</v>
      </c>
      <c r="J121" s="5">
        <v>0</v>
      </c>
      <c r="K121" s="5">
        <f t="shared" si="13"/>
        <v>166432.19</v>
      </c>
      <c r="L121" s="14">
        <v>0</v>
      </c>
    </row>
    <row r="122" spans="1:12" ht="13.5">
      <c r="A122" s="17"/>
      <c r="B122" s="6" t="s">
        <v>40</v>
      </c>
      <c r="C122" s="7">
        <v>0</v>
      </c>
      <c r="D122" s="7">
        <v>0</v>
      </c>
      <c r="E122" s="5">
        <f>20.91+924.43+218.38+11.87+347.16+729.23+575.48</f>
        <v>2827.4599999999996</v>
      </c>
      <c r="F122" s="7">
        <v>0</v>
      </c>
      <c r="G122" s="12">
        <f>F122/(D122+E122)</f>
        <v>0</v>
      </c>
      <c r="H122" s="5">
        <f>4257.06+247187.83+58391.28+1836.87+92826.83+2255.53+96974.53</f>
        <v>503729.93000000005</v>
      </c>
      <c r="I122" s="5">
        <f>91583.36+7308+6612+14632.11</f>
        <v>120135.47</v>
      </c>
      <c r="J122" s="5">
        <f>148258.24+805263.61</f>
        <v>953521.85</v>
      </c>
      <c r="K122" s="5">
        <f t="shared" si="13"/>
        <v>-329656.44999999995</v>
      </c>
      <c r="L122" s="14">
        <v>0</v>
      </c>
    </row>
    <row r="123" spans="1:12" ht="13.5">
      <c r="A123" s="17"/>
      <c r="B123" s="8" t="s">
        <v>7</v>
      </c>
      <c r="C123" s="4">
        <f>C79+C86+C101</f>
        <v>143126770.75</v>
      </c>
      <c r="D123" s="4">
        <f>D79+D86+D101</f>
        <v>106413401.83999999</v>
      </c>
      <c r="E123" s="4">
        <f>E79+E86+E101</f>
        <v>166401.24000000002</v>
      </c>
      <c r="F123" s="4">
        <f>F116+F101+F86+F79</f>
        <v>75897513.78</v>
      </c>
      <c r="G123" s="13"/>
      <c r="H123" s="4">
        <f>H101+H86+H79+H116</f>
        <v>30074491.530000005</v>
      </c>
      <c r="I123" s="4">
        <f>I101+I86+I79+I116</f>
        <v>722125.33</v>
      </c>
      <c r="J123" s="4">
        <f>J101+J86+J79+J116</f>
        <v>1534578.1600000001</v>
      </c>
      <c r="K123" s="4">
        <f>K101+K86+K79+K116</f>
        <v>24357721.2</v>
      </c>
      <c r="L123" s="15"/>
    </row>
    <row r="124" spans="1:12" ht="13.5">
      <c r="A124" s="17"/>
      <c r="B124" s="63"/>
      <c r="C124" s="64"/>
      <c r="D124" s="64"/>
      <c r="E124" s="64"/>
      <c r="F124" s="64"/>
      <c r="G124" s="65"/>
      <c r="H124" s="64"/>
      <c r="I124" s="64"/>
      <c r="J124" s="64"/>
      <c r="K124" s="64"/>
      <c r="L124" s="47"/>
    </row>
    <row r="125" spans="1:12" ht="12.75">
      <c r="A125" s="17"/>
      <c r="B125" s="17"/>
      <c r="C125" s="18"/>
      <c r="D125" s="81" t="s">
        <v>11</v>
      </c>
      <c r="E125" s="81"/>
      <c r="F125" s="81"/>
      <c r="G125" s="81"/>
      <c r="H125" s="81"/>
      <c r="I125" s="81"/>
      <c r="J125" s="18"/>
      <c r="K125" s="18"/>
      <c r="L125" s="35"/>
    </row>
    <row r="126" spans="1:12" ht="13.5">
      <c r="A126" s="17"/>
      <c r="B126" s="17"/>
      <c r="C126" s="82" t="s">
        <v>3</v>
      </c>
      <c r="D126" s="82"/>
      <c r="E126" s="83" t="s">
        <v>4</v>
      </c>
      <c r="F126" s="84"/>
      <c r="G126" s="85"/>
      <c r="H126" s="45" t="s">
        <v>43</v>
      </c>
      <c r="I126" s="19" t="s">
        <v>0</v>
      </c>
      <c r="J126" s="17"/>
      <c r="K126" s="20"/>
      <c r="L126" s="21"/>
    </row>
    <row r="127" spans="1:12" ht="13.5">
      <c r="A127" s="17"/>
      <c r="B127" s="17"/>
      <c r="C127" s="75" t="s">
        <v>30</v>
      </c>
      <c r="D127" s="75"/>
      <c r="E127" s="76">
        <v>8200000</v>
      </c>
      <c r="F127" s="77"/>
      <c r="G127" s="78"/>
      <c r="H127" s="34">
        <v>4729428.54</v>
      </c>
      <c r="I127" s="22">
        <v>0.58</v>
      </c>
      <c r="J127" s="18"/>
      <c r="K127" s="42"/>
      <c r="L127" s="21"/>
    </row>
    <row r="128" spans="1:12" ht="13.5">
      <c r="A128" s="17"/>
      <c r="B128" s="17"/>
      <c r="C128" s="79" t="s">
        <v>31</v>
      </c>
      <c r="D128" s="79"/>
      <c r="E128" s="76">
        <v>503657.32</v>
      </c>
      <c r="F128" s="77"/>
      <c r="G128" s="78"/>
      <c r="H128" s="34">
        <v>470000</v>
      </c>
      <c r="I128" s="22">
        <v>0.93</v>
      </c>
      <c r="J128" s="18"/>
      <c r="K128" s="42"/>
      <c r="L128" s="21"/>
    </row>
    <row r="129" spans="1:12" ht="13.5">
      <c r="A129" s="17"/>
      <c r="B129" s="17"/>
      <c r="C129" s="36"/>
      <c r="D129" s="36"/>
      <c r="E129" s="54"/>
      <c r="F129" s="54"/>
      <c r="G129" s="54"/>
      <c r="H129" s="54"/>
      <c r="I129" s="37"/>
      <c r="J129" s="18"/>
      <c r="K129" s="20"/>
      <c r="L129" s="21"/>
    </row>
    <row r="130" spans="1:12" ht="13.5">
      <c r="A130" s="17"/>
      <c r="B130" s="17"/>
      <c r="C130" s="36"/>
      <c r="D130" s="36"/>
      <c r="E130" s="54"/>
      <c r="F130" s="54"/>
      <c r="G130" s="54"/>
      <c r="H130" s="54"/>
      <c r="I130" s="37"/>
      <c r="J130" s="18"/>
      <c r="K130" s="20"/>
      <c r="L130" s="21"/>
    </row>
    <row r="131" spans="1:12" ht="13.5">
      <c r="A131" s="17"/>
      <c r="B131" s="17"/>
      <c r="C131" s="36"/>
      <c r="D131" s="36"/>
      <c r="E131" s="54"/>
      <c r="F131" s="54"/>
      <c r="G131" s="54"/>
      <c r="H131" s="54"/>
      <c r="I131" s="37"/>
      <c r="J131" s="18"/>
      <c r="K131" s="20"/>
      <c r="L131" s="21"/>
    </row>
    <row r="132" spans="1:12" ht="13.5">
      <c r="A132" s="17"/>
      <c r="B132" s="17"/>
      <c r="C132" s="36"/>
      <c r="D132" s="36"/>
      <c r="E132" s="54"/>
      <c r="F132" s="54"/>
      <c r="G132" s="54"/>
      <c r="H132" s="54"/>
      <c r="I132" s="37"/>
      <c r="J132" s="18"/>
      <c r="K132" s="20"/>
      <c r="L132" s="21"/>
    </row>
    <row r="133" spans="1:12" ht="13.5">
      <c r="A133" s="17"/>
      <c r="B133" s="17"/>
      <c r="C133" s="36"/>
      <c r="D133" s="36"/>
      <c r="E133" s="54"/>
      <c r="F133" s="54"/>
      <c r="G133" s="54"/>
      <c r="H133" s="54"/>
      <c r="I133" s="37"/>
      <c r="J133" s="18"/>
      <c r="K133" s="20"/>
      <c r="L133" s="21"/>
    </row>
    <row r="134" spans="1:12" ht="16.5">
      <c r="A134" s="17"/>
      <c r="B134" s="23"/>
      <c r="C134" s="70" t="s">
        <v>5</v>
      </c>
      <c r="D134" s="70"/>
      <c r="E134" s="24"/>
      <c r="F134" s="25"/>
      <c r="G134" s="25" t="s">
        <v>27</v>
      </c>
      <c r="H134" s="26"/>
      <c r="I134" s="71" t="s">
        <v>28</v>
      </c>
      <c r="J134" s="71"/>
      <c r="K134" s="71"/>
      <c r="L134" s="27"/>
    </row>
    <row r="135" spans="1:12" ht="16.5">
      <c r="A135" s="17"/>
      <c r="B135" s="23"/>
      <c r="C135" s="28"/>
      <c r="D135" s="46"/>
      <c r="E135" s="24"/>
      <c r="F135" s="25"/>
      <c r="G135" s="29"/>
      <c r="H135" s="26"/>
      <c r="I135" s="30"/>
      <c r="J135" s="30"/>
      <c r="K135" s="31"/>
      <c r="L135" s="27"/>
    </row>
    <row r="136" spans="1:12" ht="16.5">
      <c r="A136" s="17"/>
      <c r="B136" s="32"/>
      <c r="C136" s="70" t="s">
        <v>29</v>
      </c>
      <c r="D136" s="70"/>
      <c r="E136" s="24"/>
      <c r="F136" s="25"/>
      <c r="G136" s="25" t="s">
        <v>35</v>
      </c>
      <c r="H136" s="26"/>
      <c r="I136" s="71" t="s">
        <v>36</v>
      </c>
      <c r="J136" s="71"/>
      <c r="K136" s="71"/>
      <c r="L136" s="11"/>
    </row>
    <row r="137" spans="1:12" ht="16.5">
      <c r="A137" s="17"/>
      <c r="B137" s="32"/>
      <c r="C137" s="72" t="s">
        <v>37</v>
      </c>
      <c r="D137" s="73"/>
      <c r="E137" s="24"/>
      <c r="F137" s="33"/>
      <c r="G137" s="33" t="s">
        <v>33</v>
      </c>
      <c r="H137" s="26"/>
      <c r="I137" s="74" t="s">
        <v>34</v>
      </c>
      <c r="J137" s="74"/>
      <c r="K137" s="74"/>
      <c r="L137" s="16"/>
    </row>
    <row r="138" spans="1:12" ht="12.75">
      <c r="A138" s="17"/>
      <c r="B138" s="17"/>
      <c r="C138" s="61"/>
      <c r="D138" s="61"/>
      <c r="E138" s="61"/>
      <c r="F138" s="61"/>
      <c r="G138" s="62"/>
      <c r="H138" s="61"/>
      <c r="I138" s="61"/>
      <c r="J138" s="61"/>
      <c r="K138" s="61"/>
      <c r="L138" s="62"/>
    </row>
    <row r="139" spans="1:12" ht="15.75">
      <c r="A139" s="17"/>
      <c r="B139" s="89" t="s">
        <v>26</v>
      </c>
      <c r="C139" s="89"/>
      <c r="D139" s="89"/>
      <c r="E139" s="89"/>
      <c r="F139" s="89"/>
      <c r="G139" s="89"/>
      <c r="H139" s="89"/>
      <c r="I139" s="89"/>
      <c r="J139" s="89"/>
      <c r="K139" s="89"/>
      <c r="L139" s="89"/>
    </row>
    <row r="140" spans="1:12" ht="15.75">
      <c r="A140" s="17"/>
      <c r="B140" s="55"/>
      <c r="C140" s="56"/>
      <c r="D140" s="56"/>
      <c r="E140" s="56"/>
      <c r="F140" s="56"/>
      <c r="G140" s="57"/>
      <c r="H140" s="56"/>
      <c r="I140" s="56"/>
      <c r="J140" s="56"/>
      <c r="K140" s="56"/>
      <c r="L140" s="57"/>
    </row>
    <row r="141" spans="1:12" ht="15.75">
      <c r="A141" s="17"/>
      <c r="B141" s="89" t="s">
        <v>6</v>
      </c>
      <c r="C141" s="89"/>
      <c r="D141" s="89"/>
      <c r="E141" s="89"/>
      <c r="F141" s="89"/>
      <c r="G141" s="89"/>
      <c r="H141" s="89"/>
      <c r="I141" s="89"/>
      <c r="J141" s="89"/>
      <c r="K141" s="89"/>
      <c r="L141" s="89"/>
    </row>
    <row r="142" spans="1:12" ht="16.5">
      <c r="A142" s="17"/>
      <c r="B142" s="90" t="s">
        <v>76</v>
      </c>
      <c r="C142" s="90"/>
      <c r="D142" s="90"/>
      <c r="E142" s="90"/>
      <c r="F142" s="90"/>
      <c r="G142" s="90"/>
      <c r="H142" s="90"/>
      <c r="I142" s="90"/>
      <c r="J142" s="90"/>
      <c r="K142" s="90"/>
      <c r="L142" s="90"/>
    </row>
    <row r="143" spans="1:12" ht="16.5">
      <c r="A143" s="17"/>
      <c r="B143" s="91" t="s">
        <v>830</v>
      </c>
      <c r="C143" s="91"/>
      <c r="D143" s="91"/>
      <c r="E143" s="91"/>
      <c r="F143" s="91"/>
      <c r="G143" s="91"/>
      <c r="H143" s="91"/>
      <c r="I143" s="91"/>
      <c r="J143" s="91"/>
      <c r="K143" s="91"/>
      <c r="L143" s="91"/>
    </row>
    <row r="144" spans="1:12" ht="15.75">
      <c r="A144" s="17"/>
      <c r="B144" s="58" t="s">
        <v>15</v>
      </c>
      <c r="C144" s="59"/>
      <c r="D144" s="59"/>
      <c r="E144" s="59"/>
      <c r="F144" s="59"/>
      <c r="G144" s="60"/>
      <c r="H144" s="59"/>
      <c r="I144" s="59"/>
      <c r="J144" s="59"/>
      <c r="K144" s="59"/>
      <c r="L144" s="60"/>
    </row>
    <row r="145" spans="1:11" ht="13.5">
      <c r="A145" s="17"/>
      <c r="C145" s="2"/>
      <c r="D145" s="92" t="s">
        <v>1</v>
      </c>
      <c r="E145" s="92"/>
      <c r="F145" s="93"/>
      <c r="G145" s="93"/>
      <c r="H145" s="92" t="s">
        <v>2</v>
      </c>
      <c r="I145" s="92"/>
      <c r="J145" s="92"/>
      <c r="K145" s="92"/>
    </row>
    <row r="146" spans="1:12" ht="13.5">
      <c r="A146" s="17"/>
      <c r="B146" s="86" t="s">
        <v>8</v>
      </c>
      <c r="C146" s="88" t="s">
        <v>12</v>
      </c>
      <c r="D146" s="88" t="s">
        <v>13</v>
      </c>
      <c r="E146" s="88" t="s">
        <v>16</v>
      </c>
      <c r="F146" s="80" t="s">
        <v>14</v>
      </c>
      <c r="G146" s="80" t="s">
        <v>0</v>
      </c>
      <c r="H146" s="80" t="s">
        <v>22</v>
      </c>
      <c r="I146" s="80" t="s">
        <v>23</v>
      </c>
      <c r="J146" s="80" t="s">
        <v>24</v>
      </c>
      <c r="K146" s="80" t="s">
        <v>25</v>
      </c>
      <c r="L146" s="43" t="s">
        <v>9</v>
      </c>
    </row>
    <row r="147" spans="1:12" ht="13.5">
      <c r="A147" s="17"/>
      <c r="B147" s="87"/>
      <c r="C147" s="88"/>
      <c r="D147" s="88"/>
      <c r="E147" s="88"/>
      <c r="F147" s="80"/>
      <c r="G147" s="80"/>
      <c r="H147" s="80"/>
      <c r="I147" s="80"/>
      <c r="J147" s="80"/>
      <c r="K147" s="80"/>
      <c r="L147" s="1" t="s">
        <v>10</v>
      </c>
    </row>
    <row r="148" spans="1:14" ht="13.5">
      <c r="A148" s="17"/>
      <c r="B148" s="3" t="s">
        <v>32</v>
      </c>
      <c r="C148" s="4">
        <f>SUM(C149:C154)</f>
        <v>13925249.5</v>
      </c>
      <c r="D148" s="4">
        <f>SUM(D149:D154)</f>
        <v>11307123.68</v>
      </c>
      <c r="E148" s="4">
        <f>SUM(E149:E154)</f>
        <v>0</v>
      </c>
      <c r="F148" s="4">
        <f>SUM(F149:F154)</f>
        <v>10229033.75</v>
      </c>
      <c r="G148" s="12">
        <f>F148/(D148+E148)</f>
        <v>0.9046539190239051</v>
      </c>
      <c r="H148" s="4">
        <f>SUM(H149:H154)</f>
        <v>1078390.98</v>
      </c>
      <c r="I148" s="4">
        <f>SUM(I149:I154)</f>
        <v>24903.41</v>
      </c>
      <c r="J148" s="4">
        <f>J149</f>
        <v>21752.1</v>
      </c>
      <c r="K148" s="4">
        <f>H148+I148-J148</f>
        <v>1081542.2899999998</v>
      </c>
      <c r="L148" s="14">
        <f>F148/C148</f>
        <v>0.7345673590983056</v>
      </c>
      <c r="M148" s="41"/>
      <c r="N148" s="41"/>
    </row>
    <row r="149" spans="1:12" ht="13.5">
      <c r="A149" s="17"/>
      <c r="B149" s="6" t="s">
        <v>17</v>
      </c>
      <c r="C149" s="7">
        <v>7466212.5</v>
      </c>
      <c r="D149" s="7">
        <f>6580878</f>
        <v>6580878</v>
      </c>
      <c r="E149" s="7">
        <v>0</v>
      </c>
      <c r="F149" s="7">
        <v>10229033.75</v>
      </c>
      <c r="G149" s="53"/>
      <c r="H149" s="7">
        <f>1078390.98</f>
        <v>1078390.98</v>
      </c>
      <c r="I149" s="7">
        <f>24903.41</f>
        <v>24903.41</v>
      </c>
      <c r="J149" s="7">
        <f>19254.1+2048+450</f>
        <v>21752.1</v>
      </c>
      <c r="K149" s="7">
        <f>H149+I149-J149</f>
        <v>1081542.2899999998</v>
      </c>
      <c r="L149" s="14"/>
    </row>
    <row r="150" spans="1:12" ht="13.5">
      <c r="A150" s="17"/>
      <c r="B150" s="6" t="s">
        <v>18</v>
      </c>
      <c r="C150" s="7">
        <v>5024242</v>
      </c>
      <c r="D150" s="7">
        <v>3919693.29</v>
      </c>
      <c r="E150" s="7">
        <v>0</v>
      </c>
      <c r="F150" s="7">
        <v>0</v>
      </c>
      <c r="G150" s="53"/>
      <c r="H150" s="7">
        <v>0</v>
      </c>
      <c r="I150" s="7">
        <v>0</v>
      </c>
      <c r="J150" s="7">
        <v>0</v>
      </c>
      <c r="K150" s="7">
        <v>0</v>
      </c>
      <c r="L150" s="14"/>
    </row>
    <row r="151" spans="1:12" ht="13.5">
      <c r="A151" s="17"/>
      <c r="B151" s="6" t="s">
        <v>19</v>
      </c>
      <c r="C151" s="7">
        <v>227806</v>
      </c>
      <c r="D151" s="7">
        <v>198942.99</v>
      </c>
      <c r="E151" s="7">
        <v>0</v>
      </c>
      <c r="F151" s="7">
        <v>0</v>
      </c>
      <c r="G151" s="53"/>
      <c r="H151" s="7">
        <v>0</v>
      </c>
      <c r="I151" s="7">
        <v>0</v>
      </c>
      <c r="J151" s="7">
        <v>0</v>
      </c>
      <c r="K151" s="7">
        <v>0</v>
      </c>
      <c r="L151" s="14"/>
    </row>
    <row r="152" spans="1:12" ht="13.5">
      <c r="A152" s="17"/>
      <c r="B152" s="6" t="s">
        <v>20</v>
      </c>
      <c r="C152" s="7">
        <v>1206989</v>
      </c>
      <c r="D152" s="7">
        <v>607608.4</v>
      </c>
      <c r="E152" s="7">
        <v>0</v>
      </c>
      <c r="F152" s="7">
        <v>0</v>
      </c>
      <c r="G152" s="53"/>
      <c r="H152" s="7">
        <v>0</v>
      </c>
      <c r="I152" s="7">
        <v>0</v>
      </c>
      <c r="J152" s="7">
        <v>0</v>
      </c>
      <c r="K152" s="7">
        <v>0</v>
      </c>
      <c r="L152" s="14"/>
    </row>
    <row r="153" spans="1:12" ht="13.5">
      <c r="A153" s="17"/>
      <c r="B153" s="6" t="s">
        <v>21</v>
      </c>
      <c r="C153" s="7">
        <v>0</v>
      </c>
      <c r="D153" s="7">
        <v>1</v>
      </c>
      <c r="E153" s="7">
        <v>0</v>
      </c>
      <c r="F153" s="7">
        <v>0</v>
      </c>
      <c r="G153" s="53"/>
      <c r="H153" s="7">
        <v>0</v>
      </c>
      <c r="I153" s="7">
        <v>0</v>
      </c>
      <c r="J153" s="7">
        <v>0</v>
      </c>
      <c r="K153" s="7">
        <v>0</v>
      </c>
      <c r="L153" s="14"/>
    </row>
    <row r="154" spans="1:12" ht="13.5">
      <c r="A154" s="17"/>
      <c r="B154" s="6" t="s">
        <v>39</v>
      </c>
      <c r="C154" s="7">
        <v>0</v>
      </c>
      <c r="D154" s="7">
        <v>0</v>
      </c>
      <c r="E154" s="7">
        <v>0</v>
      </c>
      <c r="F154" s="7">
        <v>0</v>
      </c>
      <c r="G154" s="53"/>
      <c r="H154" s="7">
        <v>0</v>
      </c>
      <c r="I154" s="7">
        <v>0</v>
      </c>
      <c r="J154" s="7">
        <v>0</v>
      </c>
      <c r="K154" s="7">
        <v>0</v>
      </c>
      <c r="L154" s="14"/>
    </row>
    <row r="155" spans="1:12" ht="13.5">
      <c r="A155" s="17"/>
      <c r="B155" s="3" t="s">
        <v>75</v>
      </c>
      <c r="C155" s="4">
        <f>SUM(C156:C169)</f>
        <v>108377989</v>
      </c>
      <c r="D155" s="4">
        <f>SUM(D156:D169)</f>
        <v>82737277.02</v>
      </c>
      <c r="E155" s="4">
        <f>SUM(E156:E169)</f>
        <v>214694.34</v>
      </c>
      <c r="F155" s="4">
        <f>SUM(F156:F169)</f>
        <v>54254104.650000006</v>
      </c>
      <c r="G155" s="12">
        <f aca="true" t="shared" si="14" ref="G155:G163">F155/(D155+E155)</f>
        <v>0.6540423785053251</v>
      </c>
      <c r="H155" s="4">
        <f>SUM(H156:H169)</f>
        <v>27312788.639999997</v>
      </c>
      <c r="I155" s="4">
        <f>SUM(I156:I169)</f>
        <v>1896225.7799999998</v>
      </c>
      <c r="J155" s="4">
        <f>SUM(J156:J168)</f>
        <v>511147.72</v>
      </c>
      <c r="K155" s="4">
        <f>SUM(K156:K167)</f>
        <v>26246376.189999994</v>
      </c>
      <c r="L155" s="14">
        <f aca="true" t="shared" si="15" ref="L155:L162">F155/C155</f>
        <v>0.500600769128499</v>
      </c>
    </row>
    <row r="156" spans="1:12" ht="13.5">
      <c r="A156" s="17"/>
      <c r="B156" s="6" t="s">
        <v>58</v>
      </c>
      <c r="C156" s="7">
        <v>35851524</v>
      </c>
      <c r="D156" s="7">
        <v>23793235.29</v>
      </c>
      <c r="E156" s="5">
        <v>29016.29</v>
      </c>
      <c r="F156" s="7">
        <v>21829634.28</v>
      </c>
      <c r="G156" s="12">
        <f t="shared" si="14"/>
        <v>0.9163547873168756</v>
      </c>
      <c r="H156" s="5">
        <v>2299978.67</v>
      </c>
      <c r="I156" s="5">
        <f>56949.28</f>
        <v>56949.28</v>
      </c>
      <c r="J156" s="5">
        <f>142640.81+221669.84</f>
        <v>364310.65</v>
      </c>
      <c r="K156" s="5">
        <f>H156+I156-J156</f>
        <v>1992617.2999999998</v>
      </c>
      <c r="L156" s="14">
        <f t="shared" si="15"/>
        <v>0.6088899953039654</v>
      </c>
    </row>
    <row r="157" spans="1:12" ht="13.5">
      <c r="A157" s="17"/>
      <c r="B157" s="6" t="s">
        <v>73</v>
      </c>
      <c r="C157" s="7">
        <v>14433594</v>
      </c>
      <c r="D157" s="7">
        <v>10469766.82</v>
      </c>
      <c r="E157" s="5">
        <v>8661.13</v>
      </c>
      <c r="F157" s="7">
        <v>9761359.88</v>
      </c>
      <c r="G157" s="12">
        <f t="shared" si="14"/>
        <v>0.9315672089914976</v>
      </c>
      <c r="H157" s="5">
        <f>829376.98+2828</f>
        <v>832204.98</v>
      </c>
      <c r="I157" s="5">
        <f>1102</f>
        <v>1102</v>
      </c>
      <c r="J157" s="5">
        <f>17125.53+99113.39</f>
        <v>116238.92</v>
      </c>
      <c r="K157" s="5">
        <f aca="true" t="shared" si="16" ref="K157:K166">H157+I157-J157</f>
        <v>717068.0599999999</v>
      </c>
      <c r="L157" s="14">
        <f t="shared" si="15"/>
        <v>0.6762944752360363</v>
      </c>
    </row>
    <row r="158" spans="1:12" ht="13.5">
      <c r="A158" s="17"/>
      <c r="B158" s="6" t="s">
        <v>59</v>
      </c>
      <c r="C158" s="7">
        <v>1602910</v>
      </c>
      <c r="D158" s="7">
        <v>911425.16</v>
      </c>
      <c r="E158" s="5">
        <v>3027.19</v>
      </c>
      <c r="F158" s="7">
        <v>824277.88</v>
      </c>
      <c r="G158" s="12">
        <f t="shared" si="14"/>
        <v>0.90138964594492</v>
      </c>
      <c r="H158" s="5">
        <v>90590.98</v>
      </c>
      <c r="I158" s="5">
        <f>105.13-17.28</f>
        <v>87.85</v>
      </c>
      <c r="J158" s="5">
        <f>504.36</f>
        <v>504.36</v>
      </c>
      <c r="K158" s="5">
        <f t="shared" si="16"/>
        <v>90174.47</v>
      </c>
      <c r="L158" s="14">
        <f t="shared" si="15"/>
        <v>0.5142384039029017</v>
      </c>
    </row>
    <row r="159" spans="1:12" ht="13.5">
      <c r="A159" s="17"/>
      <c r="B159" s="6" t="s">
        <v>60</v>
      </c>
      <c r="C159" s="7">
        <v>52787</v>
      </c>
      <c r="D159" s="7">
        <v>39590.19</v>
      </c>
      <c r="E159" s="5">
        <v>101.25</v>
      </c>
      <c r="F159" s="7">
        <v>14935</v>
      </c>
      <c r="G159" s="12">
        <f t="shared" si="14"/>
        <v>0.37627760544842914</v>
      </c>
      <c r="H159" s="5">
        <v>24756.44</v>
      </c>
      <c r="I159" s="5">
        <v>0</v>
      </c>
      <c r="J159" s="5">
        <v>0</v>
      </c>
      <c r="K159" s="5">
        <f t="shared" si="16"/>
        <v>24756.44</v>
      </c>
      <c r="L159" s="14">
        <f t="shared" si="15"/>
        <v>0.28292950915945214</v>
      </c>
    </row>
    <row r="160" spans="1:12" ht="13.5">
      <c r="A160" s="17"/>
      <c r="B160" s="6" t="s">
        <v>61</v>
      </c>
      <c r="C160" s="7">
        <v>318062</v>
      </c>
      <c r="D160" s="7">
        <v>321327.44</v>
      </c>
      <c r="E160" s="5">
        <v>525.48</v>
      </c>
      <c r="F160" s="7">
        <v>195280.86</v>
      </c>
      <c r="G160" s="12">
        <f t="shared" si="14"/>
        <v>0.6067394386230829</v>
      </c>
      <c r="H160" s="5">
        <v>126572.06</v>
      </c>
      <c r="I160" s="5">
        <v>0</v>
      </c>
      <c r="J160" s="5">
        <v>0</v>
      </c>
      <c r="K160" s="5">
        <f t="shared" si="16"/>
        <v>126572.06</v>
      </c>
      <c r="L160" s="14">
        <f t="shared" si="15"/>
        <v>0.6139710496695613</v>
      </c>
    </row>
    <row r="161" spans="1:12" ht="13.5">
      <c r="A161" s="17"/>
      <c r="B161" s="6" t="s">
        <v>62</v>
      </c>
      <c r="C161" s="7">
        <v>551871</v>
      </c>
      <c r="D161" s="7">
        <v>493443.92</v>
      </c>
      <c r="E161" s="5">
        <v>1103.63</v>
      </c>
      <c r="F161" s="7">
        <v>425197.36</v>
      </c>
      <c r="G161" s="12">
        <f t="shared" si="14"/>
        <v>0.8597704305683043</v>
      </c>
      <c r="H161" s="5">
        <v>69366.51</v>
      </c>
      <c r="I161" s="5">
        <v>0</v>
      </c>
      <c r="J161" s="5">
        <v>16.32</v>
      </c>
      <c r="K161" s="5">
        <f t="shared" si="16"/>
        <v>69350.18999999999</v>
      </c>
      <c r="L161" s="14">
        <f t="shared" si="15"/>
        <v>0.7704651268140562</v>
      </c>
    </row>
    <row r="162" spans="1:12" ht="13.5">
      <c r="A162" s="17"/>
      <c r="B162" s="6" t="s">
        <v>63</v>
      </c>
      <c r="C162" s="7">
        <v>1354775</v>
      </c>
      <c r="D162" s="7">
        <v>779412.25</v>
      </c>
      <c r="E162" s="5">
        <v>1454.12</v>
      </c>
      <c r="F162" s="7">
        <v>616147.22</v>
      </c>
      <c r="G162" s="12">
        <f t="shared" si="14"/>
        <v>0.7890559046613826</v>
      </c>
      <c r="H162" s="5">
        <v>164719.15</v>
      </c>
      <c r="I162" s="5">
        <v>0</v>
      </c>
      <c r="J162" s="5">
        <v>0</v>
      </c>
      <c r="K162" s="5">
        <f t="shared" si="16"/>
        <v>164719.15</v>
      </c>
      <c r="L162" s="14">
        <f t="shared" si="15"/>
        <v>0.4547967153217324</v>
      </c>
    </row>
    <row r="163" spans="1:12" ht="13.5">
      <c r="A163" s="17"/>
      <c r="B163" s="6" t="s">
        <v>64</v>
      </c>
      <c r="C163" s="7">
        <v>120000</v>
      </c>
      <c r="D163" s="7">
        <v>84799.33</v>
      </c>
      <c r="E163" s="5">
        <v>426.97</v>
      </c>
      <c r="F163" s="7">
        <v>54384</v>
      </c>
      <c r="G163" s="12">
        <f t="shared" si="14"/>
        <v>0.6381128829950379</v>
      </c>
      <c r="H163" s="5">
        <v>30842.3</v>
      </c>
      <c r="I163" s="5">
        <v>0</v>
      </c>
      <c r="J163" s="5">
        <v>0</v>
      </c>
      <c r="K163" s="5">
        <f t="shared" si="16"/>
        <v>30842.3</v>
      </c>
      <c r="L163" s="14">
        <v>0</v>
      </c>
    </row>
    <row r="164" spans="1:12" ht="13.5">
      <c r="A164" s="17"/>
      <c r="B164" s="6" t="s">
        <v>65</v>
      </c>
      <c r="C164" s="7">
        <v>1119700</v>
      </c>
      <c r="D164" s="7">
        <v>706721.88</v>
      </c>
      <c r="E164" s="5">
        <v>3702.95</v>
      </c>
      <c r="F164" s="7">
        <v>187283.28</v>
      </c>
      <c r="G164" s="12">
        <v>0</v>
      </c>
      <c r="H164" s="5">
        <v>523141.55</v>
      </c>
      <c r="I164" s="5">
        <v>0</v>
      </c>
      <c r="J164" s="5">
        <v>0</v>
      </c>
      <c r="K164" s="5">
        <f t="shared" si="16"/>
        <v>523141.55</v>
      </c>
      <c r="L164" s="14">
        <f>F164/C164</f>
        <v>0.1672620166115924</v>
      </c>
    </row>
    <row r="165" spans="1:12" ht="13.5">
      <c r="A165" s="17"/>
      <c r="B165" s="6" t="s">
        <v>66</v>
      </c>
      <c r="C165" s="7">
        <v>17480619</v>
      </c>
      <c r="D165" s="7">
        <v>15732557.1</v>
      </c>
      <c r="E165" s="5">
        <v>122576.79</v>
      </c>
      <c r="F165" s="7">
        <v>0</v>
      </c>
      <c r="G165" s="12">
        <f>F165/(D165+E165)</f>
        <v>0</v>
      </c>
      <c r="H165" s="5">
        <v>14279801.37</v>
      </c>
      <c r="I165" s="5">
        <v>1575332.52</v>
      </c>
      <c r="J165" s="5">
        <v>0</v>
      </c>
      <c r="K165" s="5">
        <f t="shared" si="16"/>
        <v>15855133.889999999</v>
      </c>
      <c r="L165" s="14">
        <f>F165/C165</f>
        <v>0</v>
      </c>
    </row>
    <row r="166" spans="1:12" ht="13.5">
      <c r="A166" s="17"/>
      <c r="B166" s="6" t="s">
        <v>67</v>
      </c>
      <c r="C166" s="7">
        <v>32539097</v>
      </c>
      <c r="D166" s="7">
        <v>24404322.87</v>
      </c>
      <c r="E166" s="5">
        <v>40093.49</v>
      </c>
      <c r="F166" s="7">
        <v>18819478.03</v>
      </c>
      <c r="G166" s="12">
        <f>F166/(D166+E166)</f>
        <v>0.7698886221229461</v>
      </c>
      <c r="H166" s="5">
        <v>5654144.56</v>
      </c>
      <c r="I166" s="5">
        <v>541.76</v>
      </c>
      <c r="J166" s="5">
        <f>29747.99</f>
        <v>29747.99</v>
      </c>
      <c r="K166" s="5">
        <f t="shared" si="16"/>
        <v>5624938.329999999</v>
      </c>
      <c r="L166" s="14">
        <f>F166/C166</f>
        <v>0.5783650981463929</v>
      </c>
    </row>
    <row r="167" spans="1:12" ht="13.5">
      <c r="A167" s="17"/>
      <c r="B167" s="6" t="s">
        <v>68</v>
      </c>
      <c r="C167" s="7">
        <v>2300000</v>
      </c>
      <c r="D167" s="7">
        <v>2459507.33</v>
      </c>
      <c r="E167" s="5">
        <v>2138.97</v>
      </c>
      <c r="F167" s="7">
        <v>1434583.85</v>
      </c>
      <c r="G167" s="12">
        <v>0</v>
      </c>
      <c r="H167" s="5">
        <f>1022391.93+5000</f>
        <v>1027391.93</v>
      </c>
      <c r="I167" s="5">
        <v>0</v>
      </c>
      <c r="J167" s="5">
        <f>2.81+326.67</f>
        <v>329.48</v>
      </c>
      <c r="K167" s="5">
        <f>H167+I167-J167</f>
        <v>1027062.4500000001</v>
      </c>
      <c r="L167" s="14">
        <f>F167/C167</f>
        <v>0.6237321086956522</v>
      </c>
    </row>
    <row r="168" spans="1:12" ht="13.5">
      <c r="A168" s="17"/>
      <c r="B168" s="6" t="s">
        <v>69</v>
      </c>
      <c r="C168" s="7">
        <v>0</v>
      </c>
      <c r="D168" s="7">
        <v>1953422.44</v>
      </c>
      <c r="E168" s="5">
        <v>1457.92</v>
      </c>
      <c r="F168" s="7">
        <v>0</v>
      </c>
      <c r="G168" s="12">
        <v>0</v>
      </c>
      <c r="H168" s="5">
        <v>1692728.37</v>
      </c>
      <c r="I168" s="5">
        <v>262151.99</v>
      </c>
      <c r="J168" s="5">
        <v>0</v>
      </c>
      <c r="K168" s="5">
        <f>H168+I168-J168</f>
        <v>1954880.36</v>
      </c>
      <c r="L168" s="14">
        <v>0</v>
      </c>
    </row>
    <row r="169" spans="1:12" ht="13.5">
      <c r="A169" s="17"/>
      <c r="B169" s="6" t="s">
        <v>828</v>
      </c>
      <c r="C169" s="7">
        <v>653050</v>
      </c>
      <c r="D169" s="7">
        <v>587745</v>
      </c>
      <c r="E169" s="5">
        <v>408.16</v>
      </c>
      <c r="F169" s="7">
        <v>91543.01</v>
      </c>
      <c r="G169" s="12">
        <v>0</v>
      </c>
      <c r="H169" s="5">
        <v>496549.77</v>
      </c>
      <c r="I169" s="5">
        <v>60.38</v>
      </c>
      <c r="J169" s="5"/>
      <c r="K169" s="5">
        <f>H169+I169-J169</f>
        <v>496610.15</v>
      </c>
      <c r="L169" s="14">
        <v>0</v>
      </c>
    </row>
    <row r="170" spans="1:12" ht="13.5">
      <c r="A170" s="17"/>
      <c r="B170" s="3" t="s">
        <v>71</v>
      </c>
      <c r="C170" s="4">
        <f>SUM(C171:C183)</f>
        <v>21476582.249999996</v>
      </c>
      <c r="D170" s="4">
        <f>SUM(D171:D183)</f>
        <v>21468630.65</v>
      </c>
      <c r="E170" s="4">
        <f>SUM(E171:E183)</f>
        <v>10656.64</v>
      </c>
      <c r="F170" s="4">
        <f>SUM(F171:F183)</f>
        <v>18672983.84</v>
      </c>
      <c r="G170" s="12"/>
      <c r="H170" s="4">
        <f>SUM(H171:H184)</f>
        <v>2598459.6599999997</v>
      </c>
      <c r="I170" s="4">
        <f>SUM(I171:I184)</f>
        <v>198464.53</v>
      </c>
      <c r="J170" s="4">
        <f>SUM(J171:J184)</f>
        <v>17323.87</v>
      </c>
      <c r="K170" s="4">
        <f>SUM(K189:K191)</f>
        <v>-367409.86</v>
      </c>
      <c r="L170" s="14">
        <v>0</v>
      </c>
    </row>
    <row r="171" spans="1:15" ht="13.5">
      <c r="A171" s="17"/>
      <c r="B171" s="6" t="s">
        <v>70</v>
      </c>
      <c r="C171" s="7">
        <v>1124055.99</v>
      </c>
      <c r="D171" s="7">
        <v>1116104.39</v>
      </c>
      <c r="E171" s="5">
        <v>10656.64</v>
      </c>
      <c r="F171" s="7">
        <v>1116104.39</v>
      </c>
      <c r="G171" s="12">
        <f aca="true" t="shared" si="17" ref="G171:G179">F171/(D171+E171)</f>
        <v>0.9905422359166967</v>
      </c>
      <c r="H171" s="5">
        <v>0</v>
      </c>
      <c r="I171" s="5">
        <v>0</v>
      </c>
      <c r="J171" s="5">
        <v>25</v>
      </c>
      <c r="K171" s="5">
        <f>H171+I171-J171</f>
        <v>-25</v>
      </c>
      <c r="L171" s="14">
        <f aca="true" t="shared" si="18" ref="L171:L178">F171/C171</f>
        <v>0.9929259751553834</v>
      </c>
      <c r="M171" s="41"/>
      <c r="O171" s="41"/>
    </row>
    <row r="172" spans="1:12" ht="13.5">
      <c r="A172" s="17"/>
      <c r="B172" s="6" t="s">
        <v>46</v>
      </c>
      <c r="C172" s="7">
        <v>1588116.69</v>
      </c>
      <c r="D172" s="7">
        <v>1588116.69</v>
      </c>
      <c r="E172" s="5">
        <v>0</v>
      </c>
      <c r="F172" s="7">
        <v>1588114.06</v>
      </c>
      <c r="G172" s="12">
        <f t="shared" si="17"/>
        <v>0.9999983439504059</v>
      </c>
      <c r="H172" s="5">
        <v>0</v>
      </c>
      <c r="I172" s="5">
        <v>0</v>
      </c>
      <c r="J172" s="5">
        <v>0</v>
      </c>
      <c r="K172" s="5">
        <f>H172+I172-J172</f>
        <v>0</v>
      </c>
      <c r="L172" s="14">
        <f t="shared" si="18"/>
        <v>0.9999983439504059</v>
      </c>
    </row>
    <row r="173" spans="1:12" ht="13.5">
      <c r="A173" s="17"/>
      <c r="B173" s="6" t="s">
        <v>47</v>
      </c>
      <c r="C173" s="7">
        <v>2372118.65</v>
      </c>
      <c r="D173" s="7">
        <v>2372118.65</v>
      </c>
      <c r="E173" s="5">
        <v>0</v>
      </c>
      <c r="F173" s="7">
        <f>1620672.33+750000</f>
        <v>2370672.33</v>
      </c>
      <c r="G173" s="12">
        <f t="shared" si="17"/>
        <v>0.9993902834497761</v>
      </c>
      <c r="H173" s="5">
        <v>1446.32</v>
      </c>
      <c r="I173" s="5">
        <v>0</v>
      </c>
      <c r="J173" s="5">
        <v>0</v>
      </c>
      <c r="K173" s="5">
        <f aca="true" t="shared" si="19" ref="K173:K184">H173+I173-J173</f>
        <v>1446.32</v>
      </c>
      <c r="L173" s="14">
        <f t="shared" si="18"/>
        <v>0.9993902834497761</v>
      </c>
    </row>
    <row r="174" spans="1:12" ht="13.5">
      <c r="A174" s="17"/>
      <c r="B174" s="6" t="s">
        <v>48</v>
      </c>
      <c r="C174" s="7">
        <v>175976.21</v>
      </c>
      <c r="D174" s="7">
        <v>175976.21</v>
      </c>
      <c r="E174" s="5">
        <v>0</v>
      </c>
      <c r="F174" s="7">
        <v>175459.67</v>
      </c>
      <c r="G174" s="12">
        <f t="shared" si="17"/>
        <v>0.9970647168728093</v>
      </c>
      <c r="H174" s="5">
        <v>0</v>
      </c>
      <c r="I174" s="5">
        <v>0</v>
      </c>
      <c r="J174" s="5">
        <v>0</v>
      </c>
      <c r="K174" s="5">
        <f t="shared" si="19"/>
        <v>0</v>
      </c>
      <c r="L174" s="14">
        <f t="shared" si="18"/>
        <v>0.9970647168728093</v>
      </c>
    </row>
    <row r="175" spans="1:12" ht="13.5">
      <c r="A175" s="17"/>
      <c r="B175" s="6" t="s">
        <v>51</v>
      </c>
      <c r="C175" s="7">
        <v>13755.77</v>
      </c>
      <c r="D175" s="7">
        <v>13755.77</v>
      </c>
      <c r="E175" s="5">
        <v>0</v>
      </c>
      <c r="F175" s="7">
        <v>13748.6</v>
      </c>
      <c r="G175" s="12">
        <f t="shared" si="17"/>
        <v>0.9994787641840479</v>
      </c>
      <c r="H175" s="5">
        <v>0</v>
      </c>
      <c r="I175" s="5">
        <v>0</v>
      </c>
      <c r="J175" s="5">
        <v>0</v>
      </c>
      <c r="K175" s="5">
        <f t="shared" si="19"/>
        <v>0</v>
      </c>
      <c r="L175" s="14">
        <f t="shared" si="18"/>
        <v>0.9994787641840479</v>
      </c>
    </row>
    <row r="176" spans="1:12" ht="13.5">
      <c r="A176" s="17"/>
      <c r="B176" s="6" t="s">
        <v>49</v>
      </c>
      <c r="C176" s="7">
        <v>39312.64</v>
      </c>
      <c r="D176" s="7">
        <v>39312.64</v>
      </c>
      <c r="E176" s="5">
        <v>0</v>
      </c>
      <c r="F176" s="7">
        <v>39298.64</v>
      </c>
      <c r="G176" s="12">
        <f t="shared" si="17"/>
        <v>0.9996438804415069</v>
      </c>
      <c r="H176" s="5">
        <v>0</v>
      </c>
      <c r="I176" s="5">
        <v>0</v>
      </c>
      <c r="J176" s="5">
        <v>0</v>
      </c>
      <c r="K176" s="5">
        <f t="shared" si="19"/>
        <v>0</v>
      </c>
      <c r="L176" s="14">
        <f t="shared" si="18"/>
        <v>0.9996438804415069</v>
      </c>
    </row>
    <row r="177" spans="1:12" ht="13.5">
      <c r="A177" s="17"/>
      <c r="B177" s="6" t="s">
        <v>55</v>
      </c>
      <c r="C177" s="7">
        <v>192776.72</v>
      </c>
      <c r="D177" s="7">
        <v>192776.72</v>
      </c>
      <c r="E177" s="5">
        <v>0</v>
      </c>
      <c r="F177" s="7">
        <v>192328.64</v>
      </c>
      <c r="G177" s="12">
        <f t="shared" si="17"/>
        <v>0.997675652952286</v>
      </c>
      <c r="H177" s="5">
        <v>0</v>
      </c>
      <c r="I177" s="5">
        <v>0</v>
      </c>
      <c r="J177" s="5">
        <v>0</v>
      </c>
      <c r="K177" s="5">
        <f t="shared" si="19"/>
        <v>0</v>
      </c>
      <c r="L177" s="14">
        <f t="shared" si="18"/>
        <v>0.997675652952286</v>
      </c>
    </row>
    <row r="178" spans="1:12" ht="13.5">
      <c r="A178" s="17"/>
      <c r="B178" s="6" t="s">
        <v>50</v>
      </c>
      <c r="C178" s="7">
        <v>272731.88</v>
      </c>
      <c r="D178" s="7">
        <v>272731.88</v>
      </c>
      <c r="E178" s="5">
        <v>0</v>
      </c>
      <c r="F178" s="7">
        <v>272373.28</v>
      </c>
      <c r="G178" s="12">
        <f t="shared" si="17"/>
        <v>0.998685155545439</v>
      </c>
      <c r="H178" s="5">
        <v>0</v>
      </c>
      <c r="I178" s="5">
        <v>0</v>
      </c>
      <c r="J178" s="5">
        <v>0</v>
      </c>
      <c r="K178" s="5">
        <f t="shared" si="19"/>
        <v>0</v>
      </c>
      <c r="L178" s="14">
        <f t="shared" si="18"/>
        <v>0.998685155545439</v>
      </c>
    </row>
    <row r="179" spans="1:12" ht="13.5">
      <c r="A179" s="17"/>
      <c r="B179" s="6" t="s">
        <v>52</v>
      </c>
      <c r="C179" s="7">
        <v>41843.65</v>
      </c>
      <c r="D179" s="7">
        <v>41843.65</v>
      </c>
      <c r="E179" s="5">
        <v>0</v>
      </c>
      <c r="F179" s="7">
        <v>41561.96</v>
      </c>
      <c r="G179" s="12">
        <f t="shared" si="17"/>
        <v>0.9932680346958259</v>
      </c>
      <c r="H179" s="5">
        <v>0</v>
      </c>
      <c r="I179" s="5">
        <v>0</v>
      </c>
      <c r="J179" s="5">
        <v>0</v>
      </c>
      <c r="K179" s="5">
        <f t="shared" si="19"/>
        <v>0</v>
      </c>
      <c r="L179" s="14">
        <v>1</v>
      </c>
    </row>
    <row r="180" spans="1:12" ht="13.5">
      <c r="A180" s="17"/>
      <c r="B180" s="6" t="s">
        <v>56</v>
      </c>
      <c r="C180" s="7">
        <v>300453.3</v>
      </c>
      <c r="D180" s="7">
        <v>300453.3</v>
      </c>
      <c r="E180" s="5">
        <v>0</v>
      </c>
      <c r="F180" s="7">
        <v>299117.15</v>
      </c>
      <c r="G180" s="12">
        <v>0</v>
      </c>
      <c r="H180" s="5">
        <v>0</v>
      </c>
      <c r="I180" s="5">
        <v>0</v>
      </c>
      <c r="J180" s="5">
        <v>0</v>
      </c>
      <c r="K180" s="5">
        <f t="shared" si="19"/>
        <v>0</v>
      </c>
      <c r="L180" s="14">
        <f>F180/C180</f>
        <v>0.9955528862555346</v>
      </c>
    </row>
    <row r="181" spans="1:12" ht="13.5">
      <c r="A181" s="17"/>
      <c r="B181" s="6" t="s">
        <v>53</v>
      </c>
      <c r="C181" s="7">
        <v>11195837.72</v>
      </c>
      <c r="D181" s="7">
        <v>11195837.72</v>
      </c>
      <c r="E181" s="5">
        <v>0</v>
      </c>
      <c r="F181" s="7">
        <v>11181028.01</v>
      </c>
      <c r="G181" s="12">
        <f>F181/(D181+E181)</f>
        <v>0.9986772128740715</v>
      </c>
      <c r="H181" s="5">
        <v>0</v>
      </c>
      <c r="I181" s="5">
        <v>32.38</v>
      </c>
      <c r="J181" s="5">
        <v>0</v>
      </c>
      <c r="K181" s="5">
        <f t="shared" si="19"/>
        <v>32.38</v>
      </c>
      <c r="L181" s="14">
        <f>F181/C181</f>
        <v>0.9986772128740715</v>
      </c>
    </row>
    <row r="182" spans="1:12" ht="13.5">
      <c r="A182" s="17"/>
      <c r="B182" s="6" t="s">
        <v>54</v>
      </c>
      <c r="C182" s="7">
        <v>4147820.54</v>
      </c>
      <c r="D182" s="7">
        <v>4147820.54</v>
      </c>
      <c r="E182" s="5">
        <v>0</v>
      </c>
      <c r="F182" s="7">
        <v>1375381.5</v>
      </c>
      <c r="G182" s="12">
        <v>0</v>
      </c>
      <c r="H182" s="5">
        <v>2591305.76</v>
      </c>
      <c r="I182" s="5">
        <v>198432.15</v>
      </c>
      <c r="J182" s="5">
        <v>17298.87</v>
      </c>
      <c r="K182" s="5">
        <f t="shared" si="19"/>
        <v>2772439.0399999996</v>
      </c>
      <c r="L182" s="14">
        <f>F182/C182</f>
        <v>0.33159137111558834</v>
      </c>
    </row>
    <row r="183" spans="1:12" ht="13.5">
      <c r="A183" s="17"/>
      <c r="B183" s="6" t="s">
        <v>57</v>
      </c>
      <c r="C183" s="7">
        <v>11782.49</v>
      </c>
      <c r="D183" s="7">
        <v>11782.49</v>
      </c>
      <c r="E183" s="5">
        <v>0</v>
      </c>
      <c r="F183" s="7">
        <v>7795.61</v>
      </c>
      <c r="G183" s="12">
        <v>0</v>
      </c>
      <c r="H183" s="5">
        <v>3986.88</v>
      </c>
      <c r="I183" s="5">
        <v>0</v>
      </c>
      <c r="J183" s="5">
        <v>0</v>
      </c>
      <c r="K183" s="5">
        <f t="shared" si="19"/>
        <v>3986.88</v>
      </c>
      <c r="L183" s="14">
        <f>F183/C183</f>
        <v>0.6616267019959279</v>
      </c>
    </row>
    <row r="184" spans="1:12" ht="13.5">
      <c r="A184" s="17"/>
      <c r="B184" s="6" t="s">
        <v>74</v>
      </c>
      <c r="C184" s="7">
        <v>1720.7</v>
      </c>
      <c r="D184" s="7">
        <v>1720.7</v>
      </c>
      <c r="E184" s="5">
        <v>0</v>
      </c>
      <c r="F184" s="5">
        <v>0</v>
      </c>
      <c r="G184" s="12">
        <v>0</v>
      </c>
      <c r="H184" s="5">
        <v>1720.7</v>
      </c>
      <c r="I184" s="5">
        <v>0</v>
      </c>
      <c r="J184" s="5">
        <v>0</v>
      </c>
      <c r="K184" s="5">
        <f t="shared" si="19"/>
        <v>1720.7</v>
      </c>
      <c r="L184" s="14">
        <f>F184/C184</f>
        <v>0</v>
      </c>
    </row>
    <row r="185" spans="1:12" ht="13.5">
      <c r="A185" s="17"/>
      <c r="B185" s="3" t="s">
        <v>72</v>
      </c>
      <c r="C185" s="4">
        <f>SUM(C186:C191)</f>
        <v>0</v>
      </c>
      <c r="D185" s="4">
        <f>SUM(D186:D191)</f>
        <v>0</v>
      </c>
      <c r="E185" s="4">
        <f>SUM(E186:E191)</f>
        <v>3882.15</v>
      </c>
      <c r="F185" s="4">
        <f>SUM(F186:F191)</f>
        <v>67154.72</v>
      </c>
      <c r="G185" s="12"/>
      <c r="H185" s="4">
        <f>SUM(H186:H191)</f>
        <v>678760.64</v>
      </c>
      <c r="I185" s="4">
        <f>SUM(I186:I191)</f>
        <v>14616</v>
      </c>
      <c r="J185" s="4">
        <f>SUM(J186:J191)</f>
        <v>1052030.79</v>
      </c>
      <c r="K185" s="4">
        <f>SUM(K186:K191)</f>
        <v>-358654.14999999997</v>
      </c>
      <c r="L185" s="4">
        <f>SUM(L186:L191)</f>
        <v>0</v>
      </c>
    </row>
    <row r="186" spans="1:12" ht="13.5">
      <c r="A186" s="17"/>
      <c r="B186" s="6" t="s">
        <v>41</v>
      </c>
      <c r="C186" s="7">
        <v>0</v>
      </c>
      <c r="D186" s="5">
        <v>0</v>
      </c>
      <c r="E186" s="5">
        <v>0</v>
      </c>
      <c r="F186" s="7">
        <v>0</v>
      </c>
      <c r="G186" s="12">
        <v>0</v>
      </c>
      <c r="H186" s="5">
        <v>0</v>
      </c>
      <c r="I186" s="5">
        <v>0</v>
      </c>
      <c r="J186" s="5">
        <v>0</v>
      </c>
      <c r="K186" s="5">
        <f aca="true" t="shared" si="20" ref="K186:K191">H186+I186-J186</f>
        <v>0</v>
      </c>
      <c r="L186" s="14">
        <v>0</v>
      </c>
    </row>
    <row r="187" spans="1:12" ht="13.5">
      <c r="A187" s="17"/>
      <c r="B187" s="6" t="s">
        <v>42</v>
      </c>
      <c r="C187" s="7">
        <v>0</v>
      </c>
      <c r="D187" s="5">
        <v>0</v>
      </c>
      <c r="E187" s="5">
        <v>0</v>
      </c>
      <c r="F187" s="7">
        <v>26477.4</v>
      </c>
      <c r="G187" s="12">
        <v>0</v>
      </c>
      <c r="H187" s="5">
        <v>1968.88</v>
      </c>
      <c r="I187" s="5">
        <v>0</v>
      </c>
      <c r="J187" s="5">
        <v>0</v>
      </c>
      <c r="K187" s="5">
        <f t="shared" si="20"/>
        <v>1968.88</v>
      </c>
      <c r="L187" s="14">
        <v>0</v>
      </c>
    </row>
    <row r="188" spans="1:12" ht="13.5">
      <c r="A188" s="17"/>
      <c r="B188" s="6" t="s">
        <v>45</v>
      </c>
      <c r="C188" s="7">
        <v>0</v>
      </c>
      <c r="D188" s="5">
        <v>0</v>
      </c>
      <c r="E188" s="5">
        <v>0</v>
      </c>
      <c r="F188" s="7">
        <v>40677.32</v>
      </c>
      <c r="G188" s="12">
        <v>0</v>
      </c>
      <c r="H188" s="5">
        <v>6906.12</v>
      </c>
      <c r="I188" s="5">
        <v>0</v>
      </c>
      <c r="J188" s="5">
        <v>119.29</v>
      </c>
      <c r="K188" s="5">
        <f t="shared" si="20"/>
        <v>6786.83</v>
      </c>
      <c r="L188" s="14">
        <v>0</v>
      </c>
    </row>
    <row r="189" spans="1:12" ht="13.5">
      <c r="A189" s="17"/>
      <c r="B189" s="6" t="s">
        <v>38</v>
      </c>
      <c r="C189" s="7">
        <v>0</v>
      </c>
      <c r="D189" s="5">
        <v>0</v>
      </c>
      <c r="E189" s="5">
        <v>0</v>
      </c>
      <c r="F189" s="7">
        <v>0</v>
      </c>
      <c r="G189" s="12">
        <v>0</v>
      </c>
      <c r="H189" s="5">
        <v>0</v>
      </c>
      <c r="I189" s="5">
        <v>0</v>
      </c>
      <c r="J189" s="5">
        <v>0</v>
      </c>
      <c r="K189" s="5">
        <f t="shared" si="20"/>
        <v>0</v>
      </c>
      <c r="L189" s="14">
        <v>0</v>
      </c>
    </row>
    <row r="190" spans="1:12" ht="13.5">
      <c r="A190" s="17"/>
      <c r="B190" s="6" t="s">
        <v>44</v>
      </c>
      <c r="C190" s="7">
        <v>0</v>
      </c>
      <c r="D190" s="4">
        <v>0</v>
      </c>
      <c r="E190" s="5">
        <f>479.06+0.49+241.28</f>
        <v>720.83</v>
      </c>
      <c r="F190" s="7">
        <v>0</v>
      </c>
      <c r="G190" s="12">
        <f>F190/(D190+E190)</f>
        <v>0</v>
      </c>
      <c r="H190" s="5">
        <f>114076.14+116.63+52325.08</f>
        <v>166517.85</v>
      </c>
      <c r="I190" s="5">
        <v>0</v>
      </c>
      <c r="J190" s="5">
        <v>0</v>
      </c>
      <c r="K190" s="5">
        <f t="shared" si="20"/>
        <v>166517.85</v>
      </c>
      <c r="L190" s="14">
        <v>0</v>
      </c>
    </row>
    <row r="191" spans="1:12" ht="13.5">
      <c r="A191" s="17"/>
      <c r="B191" s="6" t="s">
        <v>40</v>
      </c>
      <c r="C191" s="7">
        <v>0</v>
      </c>
      <c r="D191" s="7">
        <v>0</v>
      </c>
      <c r="E191" s="5">
        <f>22.78+1038.53+245.33+12.62+390.01+815.98+636.07</f>
        <v>3161.32</v>
      </c>
      <c r="F191" s="7">
        <v>0</v>
      </c>
      <c r="G191" s="12">
        <f>F191/(D191+E191)</f>
        <v>0</v>
      </c>
      <c r="H191" s="5">
        <f>3910.93+247301.93+58418.23+1489.62+92869.68+97035.12+2342.28</f>
        <v>503367.79</v>
      </c>
      <c r="I191" s="5">
        <f>7656+6960</f>
        <v>14616</v>
      </c>
      <c r="J191" s="5">
        <f>148258.24+805263.61+6806.29+91583.36</f>
        <v>1051911.5</v>
      </c>
      <c r="K191" s="5">
        <f t="shared" si="20"/>
        <v>-533927.71</v>
      </c>
      <c r="L191" s="14">
        <v>0</v>
      </c>
    </row>
    <row r="192" spans="1:12" ht="13.5">
      <c r="A192" s="17"/>
      <c r="B192" s="8" t="s">
        <v>7</v>
      </c>
      <c r="C192" s="4">
        <f>C148+C155+C170</f>
        <v>143779820.75</v>
      </c>
      <c r="D192" s="4">
        <f>D148+D155+D170</f>
        <v>115513031.35</v>
      </c>
      <c r="E192" s="4">
        <f>E148+E155+E170</f>
        <v>225350.97999999998</v>
      </c>
      <c r="F192" s="4">
        <f>F185+F170+F155+F148</f>
        <v>83223276.96000001</v>
      </c>
      <c r="G192" s="13"/>
      <c r="H192" s="4">
        <f>H170+H155+H148+H185</f>
        <v>31668399.919999998</v>
      </c>
      <c r="I192" s="4">
        <f>I170+I155+I148+I185</f>
        <v>2134209.7199999997</v>
      </c>
      <c r="J192" s="4">
        <f>J170+J155+J148+J185</f>
        <v>1602254.48</v>
      </c>
      <c r="K192" s="4">
        <f>K170+K155+K148+K185</f>
        <v>26601854.469999995</v>
      </c>
      <c r="L192" s="15">
        <v>0</v>
      </c>
    </row>
    <row r="193" spans="1:12" ht="13.5">
      <c r="A193" s="17"/>
      <c r="B193" s="63"/>
      <c r="C193" s="64"/>
      <c r="D193" s="64"/>
      <c r="E193" s="64"/>
      <c r="F193" s="64"/>
      <c r="G193" s="65"/>
      <c r="H193" s="64"/>
      <c r="I193" s="64"/>
      <c r="J193" s="64"/>
      <c r="K193" s="64"/>
      <c r="L193" s="47"/>
    </row>
    <row r="194" spans="1:12" ht="12.75">
      <c r="A194" s="17"/>
      <c r="B194" s="17"/>
      <c r="C194" s="18"/>
      <c r="D194" s="81" t="s">
        <v>11</v>
      </c>
      <c r="E194" s="81"/>
      <c r="F194" s="81"/>
      <c r="G194" s="81"/>
      <c r="H194" s="81"/>
      <c r="I194" s="81"/>
      <c r="J194" s="18"/>
      <c r="K194" s="18"/>
      <c r="L194" s="35"/>
    </row>
    <row r="195" spans="1:12" ht="13.5">
      <c r="A195" s="17"/>
      <c r="C195" s="94" t="s">
        <v>3</v>
      </c>
      <c r="D195" s="94"/>
      <c r="E195" s="95" t="s">
        <v>4</v>
      </c>
      <c r="F195" s="96"/>
      <c r="G195" s="97"/>
      <c r="H195" s="66" t="s">
        <v>43</v>
      </c>
      <c r="I195" s="67" t="s">
        <v>0</v>
      </c>
      <c r="J195" s="17"/>
      <c r="K195" s="20"/>
      <c r="L195" s="21"/>
    </row>
    <row r="196" spans="1:12" ht="13.5">
      <c r="A196" s="17"/>
      <c r="B196" s="17"/>
      <c r="C196" s="98" t="s">
        <v>30</v>
      </c>
      <c r="D196" s="98"/>
      <c r="E196" s="76">
        <v>8200000</v>
      </c>
      <c r="F196" s="77"/>
      <c r="G196" s="78"/>
      <c r="H196" s="34">
        <v>5416134.51</v>
      </c>
      <c r="I196" s="68">
        <v>0.66</v>
      </c>
      <c r="J196" s="18"/>
      <c r="K196" s="42"/>
      <c r="L196" s="21"/>
    </row>
    <row r="197" spans="1:12" ht="13.5">
      <c r="A197" s="17"/>
      <c r="B197" s="17"/>
      <c r="C197" s="99" t="s">
        <v>31</v>
      </c>
      <c r="D197" s="99"/>
      <c r="E197" s="76">
        <v>503657.32</v>
      </c>
      <c r="F197" s="77"/>
      <c r="G197" s="78"/>
      <c r="H197" s="34">
        <v>470000</v>
      </c>
      <c r="I197" s="68">
        <v>0.93</v>
      </c>
      <c r="J197" s="18"/>
      <c r="K197" s="42"/>
      <c r="L197" s="21"/>
    </row>
    <row r="198" spans="1:12" ht="13.5">
      <c r="A198" s="17"/>
      <c r="B198" s="17"/>
      <c r="C198" s="36"/>
      <c r="D198" s="36"/>
      <c r="E198" s="54"/>
      <c r="F198" s="54"/>
      <c r="G198" s="54"/>
      <c r="H198" s="54"/>
      <c r="I198" s="37"/>
      <c r="J198" s="18"/>
      <c r="K198" s="20"/>
      <c r="L198" s="21"/>
    </row>
    <row r="199" spans="1:12" ht="13.5">
      <c r="A199" s="17"/>
      <c r="B199" s="17"/>
      <c r="C199" s="36"/>
      <c r="D199" s="36"/>
      <c r="E199" s="54"/>
      <c r="F199" s="54"/>
      <c r="G199" s="54"/>
      <c r="H199" s="54"/>
      <c r="I199" s="37"/>
      <c r="J199" s="18"/>
      <c r="K199" s="20"/>
      <c r="L199" s="21"/>
    </row>
    <row r="200" spans="1:12" ht="13.5">
      <c r="A200" s="17"/>
      <c r="B200" s="17"/>
      <c r="C200" s="36"/>
      <c r="D200" s="36"/>
      <c r="E200" s="54"/>
      <c r="F200" s="54"/>
      <c r="G200" s="54"/>
      <c r="H200" s="54"/>
      <c r="I200" s="37"/>
      <c r="J200" s="18"/>
      <c r="K200" s="20"/>
      <c r="L200" s="21"/>
    </row>
    <row r="201" spans="1:12" ht="13.5">
      <c r="A201" s="17"/>
      <c r="B201" s="17"/>
      <c r="C201" s="36"/>
      <c r="D201" s="36"/>
      <c r="E201" s="54"/>
      <c r="F201" s="54"/>
      <c r="G201" s="54"/>
      <c r="H201" s="54"/>
      <c r="I201" s="37"/>
      <c r="J201" s="18"/>
      <c r="K201" s="20"/>
      <c r="L201" s="21"/>
    </row>
    <row r="202" spans="1:12" ht="16.5">
      <c r="A202" s="17"/>
      <c r="B202" s="23"/>
      <c r="C202" s="70" t="s">
        <v>5</v>
      </c>
      <c r="D202" s="70"/>
      <c r="E202" s="24"/>
      <c r="F202" s="25"/>
      <c r="G202" s="25" t="s">
        <v>27</v>
      </c>
      <c r="H202" s="26"/>
      <c r="I202" s="71" t="s">
        <v>28</v>
      </c>
      <c r="J202" s="71"/>
      <c r="K202" s="71"/>
      <c r="L202" s="69"/>
    </row>
    <row r="203" spans="1:12" ht="16.5">
      <c r="A203" s="17"/>
      <c r="B203" s="23"/>
      <c r="C203" s="28"/>
      <c r="D203" s="46"/>
      <c r="E203" s="24"/>
      <c r="F203" s="25"/>
      <c r="G203" s="29"/>
      <c r="H203" s="26"/>
      <c r="I203" s="30"/>
      <c r="J203" s="30"/>
      <c r="K203" s="31"/>
      <c r="L203" s="27"/>
    </row>
    <row r="204" spans="1:12" ht="16.5">
      <c r="A204" s="17"/>
      <c r="B204" s="32"/>
      <c r="C204" s="70" t="s">
        <v>29</v>
      </c>
      <c r="D204" s="70"/>
      <c r="E204" s="24"/>
      <c r="F204" s="25"/>
      <c r="G204" s="25" t="s">
        <v>35</v>
      </c>
      <c r="H204" s="26"/>
      <c r="I204" s="71" t="s">
        <v>36</v>
      </c>
      <c r="J204" s="71"/>
      <c r="K204" s="71"/>
      <c r="L204" s="11"/>
    </row>
    <row r="205" spans="1:12" ht="16.5">
      <c r="A205" s="17"/>
      <c r="B205" s="32"/>
      <c r="C205" s="72" t="s">
        <v>37</v>
      </c>
      <c r="D205" s="73"/>
      <c r="E205" s="24"/>
      <c r="F205" s="33"/>
      <c r="G205" s="33" t="s">
        <v>33</v>
      </c>
      <c r="H205" s="26"/>
      <c r="I205" s="74" t="s">
        <v>34</v>
      </c>
      <c r="J205" s="74"/>
      <c r="K205" s="74"/>
      <c r="L205" s="16"/>
    </row>
    <row r="206" spans="1:11" ht="12.75">
      <c r="A206" s="17"/>
      <c r="C206" s="61"/>
      <c r="D206" s="61"/>
      <c r="E206" s="61"/>
      <c r="F206" s="61"/>
      <c r="G206" s="62"/>
      <c r="H206" s="61"/>
      <c r="I206" s="61"/>
      <c r="J206" s="61"/>
      <c r="K206" s="61"/>
    </row>
  </sheetData>
  <sheetProtection/>
  <mergeCells count="87">
    <mergeCell ref="C204:D204"/>
    <mergeCell ref="I204:K204"/>
    <mergeCell ref="C205:D205"/>
    <mergeCell ref="I205:K205"/>
    <mergeCell ref="C196:D196"/>
    <mergeCell ref="E196:G196"/>
    <mergeCell ref="C197:D197"/>
    <mergeCell ref="E197:G197"/>
    <mergeCell ref="C202:D202"/>
    <mergeCell ref="I202:K202"/>
    <mergeCell ref="H146:H147"/>
    <mergeCell ref="I146:I147"/>
    <mergeCell ref="J146:J147"/>
    <mergeCell ref="K146:K147"/>
    <mergeCell ref="D194:I194"/>
    <mergeCell ref="C195:D195"/>
    <mergeCell ref="E195:G195"/>
    <mergeCell ref="B146:B147"/>
    <mergeCell ref="C146:C147"/>
    <mergeCell ref="D146:D147"/>
    <mergeCell ref="E146:E147"/>
    <mergeCell ref="F146:F147"/>
    <mergeCell ref="G146:G147"/>
    <mergeCell ref="B139:L139"/>
    <mergeCell ref="B141:L141"/>
    <mergeCell ref="B142:L142"/>
    <mergeCell ref="B143:L143"/>
    <mergeCell ref="D145:G145"/>
    <mergeCell ref="H145:K145"/>
    <mergeCell ref="C66:D66"/>
    <mergeCell ref="I66:K66"/>
    <mergeCell ref="C67:D67"/>
    <mergeCell ref="I67:K67"/>
    <mergeCell ref="C57:D57"/>
    <mergeCell ref="E57:G57"/>
    <mergeCell ref="C58:D58"/>
    <mergeCell ref="E58:G58"/>
    <mergeCell ref="C64:D64"/>
    <mergeCell ref="I64:K64"/>
    <mergeCell ref="H8:H9"/>
    <mergeCell ref="I8:I9"/>
    <mergeCell ref="J8:J9"/>
    <mergeCell ref="K8:K9"/>
    <mergeCell ref="D55:I55"/>
    <mergeCell ref="C56:D56"/>
    <mergeCell ref="E56:G56"/>
    <mergeCell ref="B8:B9"/>
    <mergeCell ref="C8:C9"/>
    <mergeCell ref="D8:D9"/>
    <mergeCell ref="E8:E9"/>
    <mergeCell ref="F8:F9"/>
    <mergeCell ref="G8:G9"/>
    <mergeCell ref="B1:L1"/>
    <mergeCell ref="B3:L3"/>
    <mergeCell ref="B4:L4"/>
    <mergeCell ref="B5:L5"/>
    <mergeCell ref="D7:G7"/>
    <mergeCell ref="H7:K7"/>
    <mergeCell ref="B70:L70"/>
    <mergeCell ref="B72:L72"/>
    <mergeCell ref="B73:L73"/>
    <mergeCell ref="B74:L74"/>
    <mergeCell ref="D76:G76"/>
    <mergeCell ref="H76:K76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D125:I125"/>
    <mergeCell ref="C126:D126"/>
    <mergeCell ref="E126:G126"/>
    <mergeCell ref="C136:D136"/>
    <mergeCell ref="I136:K136"/>
    <mergeCell ref="C137:D137"/>
    <mergeCell ref="I137:K137"/>
    <mergeCell ref="C127:D127"/>
    <mergeCell ref="E127:G127"/>
    <mergeCell ref="C128:D128"/>
    <mergeCell ref="E128:G128"/>
    <mergeCell ref="C134:D134"/>
    <mergeCell ref="I134:K134"/>
  </mergeCells>
  <printOptions/>
  <pageMargins left="0.4330708661417323" right="0.4330708661417323" top="0.1968503937007874" bottom="0.2362204724409449" header="0" footer="0"/>
  <pageSetup fitToHeight="2" horizontalDpi="600" verticalDpi="600" orientation="landscape" scale="62" r:id="rId1"/>
  <headerFooter alignWithMargins="0">
    <oddFooter>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40"/>
  <sheetViews>
    <sheetView view="pageBreakPreview" zoomScale="130" zoomScaleSheetLayoutView="130" zoomScalePageLayoutView="0" workbookViewId="0" topLeftCell="A1">
      <selection activeCell="F32" sqref="F32:I32"/>
    </sheetView>
  </sheetViews>
  <sheetFormatPr defaultColWidth="8.00390625" defaultRowHeight="12.75"/>
  <cols>
    <col min="1" max="1" width="2.7109375" style="0" customWidth="1"/>
    <col min="2" max="2" width="1.28515625" style="0" customWidth="1"/>
    <col min="3" max="3" width="6.7109375" style="0" customWidth="1"/>
    <col min="4" max="4" width="1.28515625" style="0" customWidth="1"/>
    <col min="5" max="5" width="9.421875" style="0" customWidth="1"/>
    <col min="6" max="6" width="2.7109375" style="0" customWidth="1"/>
    <col min="7" max="7" width="8.140625" style="0" customWidth="1"/>
    <col min="8" max="8" width="23.00390625" style="0" customWidth="1"/>
    <col min="9" max="9" width="8.140625" style="0" customWidth="1"/>
    <col min="10" max="10" width="9.421875" style="0" customWidth="1"/>
    <col min="11" max="11" width="2.7109375" style="0" customWidth="1"/>
    <col min="12" max="13" width="12.140625" style="0" customWidth="1"/>
    <col min="14" max="14" width="10.8515625" style="0" customWidth="1"/>
    <col min="15" max="16" width="1.28515625" style="0" customWidth="1"/>
    <col min="17" max="17" width="10.8515625" style="0" customWidth="1"/>
    <col min="18" max="20" width="1.28515625" style="0" customWidth="1"/>
    <col min="21" max="21" width="0.13671875" style="0" customWidth="1"/>
    <col min="22" max="22" width="5.28125" style="0" customWidth="1"/>
    <col min="23" max="23" width="2.7109375" style="0" customWidth="1"/>
    <col min="24" max="24" width="1.28515625" style="0" customWidth="1"/>
    <col min="25" max="25" width="2.421875" style="0" customWidth="1"/>
  </cols>
  <sheetData>
    <row r="1" spans="3:22" ht="18.75" customHeight="1">
      <c r="C1" s="115" t="s">
        <v>77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1:22" ht="8.25" customHeight="1">
      <c r="A2" s="116"/>
      <c r="B2" s="116"/>
      <c r="C2" s="116"/>
      <c r="D2" s="116"/>
      <c r="E2" s="116"/>
      <c r="F2" s="116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ht="0.75" customHeight="1">
      <c r="A3" s="116"/>
      <c r="B3" s="116"/>
      <c r="C3" s="116"/>
      <c r="D3" s="116"/>
      <c r="E3" s="116"/>
      <c r="F3" s="116"/>
      <c r="G3" s="117" t="s">
        <v>78</v>
      </c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5"/>
      <c r="U3" s="115"/>
      <c r="V3" s="115"/>
    </row>
    <row r="4" spans="1:19" ht="12" customHeight="1">
      <c r="A4" s="116"/>
      <c r="B4" s="116"/>
      <c r="C4" s="116"/>
      <c r="D4" s="116"/>
      <c r="E4" s="116"/>
      <c r="F4" s="116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</row>
    <row r="5" spans="1:19" ht="0.75" customHeight="1">
      <c r="A5" s="116"/>
      <c r="B5" s="116"/>
      <c r="C5" s="116"/>
      <c r="D5" s="116"/>
      <c r="E5" s="116"/>
      <c r="F5" s="116"/>
      <c r="G5" s="110" t="s">
        <v>831</v>
      </c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51"/>
    </row>
    <row r="6" spans="1:18" ht="14.25" customHeight="1">
      <c r="A6" s="116"/>
      <c r="B6" s="116"/>
      <c r="C6" s="116"/>
      <c r="D6" s="116"/>
      <c r="E6" s="116"/>
      <c r="F6" s="116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</row>
    <row r="7" spans="5:25" ht="9" customHeight="1"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06" t="s">
        <v>79</v>
      </c>
      <c r="P7" s="106"/>
      <c r="Q7" s="106"/>
      <c r="R7" s="106"/>
      <c r="S7" s="106"/>
      <c r="T7" s="106"/>
      <c r="U7" s="111"/>
      <c r="V7" s="112" t="s">
        <v>832</v>
      </c>
      <c r="W7" s="112"/>
      <c r="X7" s="112"/>
      <c r="Y7" s="112"/>
    </row>
    <row r="8" spans="2:25" ht="4.5" customHeight="1">
      <c r="B8" s="107" t="s">
        <v>80</v>
      </c>
      <c r="C8" s="107"/>
      <c r="D8" s="107"/>
      <c r="E8" s="107"/>
      <c r="F8" s="107"/>
      <c r="G8" s="107"/>
      <c r="H8" s="110"/>
      <c r="I8" s="110"/>
      <c r="J8" s="110"/>
      <c r="K8" s="110"/>
      <c r="L8" s="110"/>
      <c r="M8" s="110"/>
      <c r="N8" s="110"/>
      <c r="O8" s="106"/>
      <c r="P8" s="106"/>
      <c r="Q8" s="106"/>
      <c r="R8" s="106"/>
      <c r="S8" s="106"/>
      <c r="T8" s="106"/>
      <c r="U8" s="111"/>
      <c r="V8" s="112"/>
      <c r="W8" s="112"/>
      <c r="X8" s="112"/>
      <c r="Y8" s="112"/>
    </row>
    <row r="9" spans="2:25" ht="0.75" customHeight="1">
      <c r="B9" s="107"/>
      <c r="C9" s="107"/>
      <c r="D9" s="107"/>
      <c r="E9" s="107"/>
      <c r="F9" s="107"/>
      <c r="G9" s="107"/>
      <c r="H9" s="113" t="s">
        <v>81</v>
      </c>
      <c r="I9" s="113"/>
      <c r="J9" s="113"/>
      <c r="K9" s="113"/>
      <c r="L9" s="113"/>
      <c r="M9" s="113"/>
      <c r="N9" s="113"/>
      <c r="O9" s="106"/>
      <c r="P9" s="106"/>
      <c r="Q9" s="106"/>
      <c r="R9" s="106"/>
      <c r="S9" s="106"/>
      <c r="T9" s="106"/>
      <c r="U9" s="111"/>
      <c r="V9" s="112"/>
      <c r="W9" s="112"/>
      <c r="X9" s="112"/>
      <c r="Y9" s="112"/>
    </row>
    <row r="10" spans="2:25" ht="18.75" customHeight="1">
      <c r="B10" s="107"/>
      <c r="C10" s="107"/>
      <c r="D10" s="107"/>
      <c r="E10" s="107"/>
      <c r="F10" s="107"/>
      <c r="G10" s="107"/>
      <c r="H10" s="113"/>
      <c r="I10" s="113"/>
      <c r="J10" s="113"/>
      <c r="K10" s="113"/>
      <c r="L10" s="113"/>
      <c r="M10" s="113"/>
      <c r="N10" s="113"/>
      <c r="O10" s="106"/>
      <c r="P10" s="106"/>
      <c r="Q10" s="106"/>
      <c r="R10" s="106"/>
      <c r="S10" s="106"/>
      <c r="T10" s="106"/>
      <c r="U10" s="111"/>
      <c r="V10" s="112"/>
      <c r="W10" s="112"/>
      <c r="X10" s="112"/>
      <c r="Y10" s="112"/>
    </row>
    <row r="11" spans="2:25" ht="2.25" customHeight="1">
      <c r="B11" s="107"/>
      <c r="C11" s="107"/>
      <c r="D11" s="107"/>
      <c r="E11" s="107"/>
      <c r="F11" s="107"/>
      <c r="G11" s="107"/>
      <c r="H11" s="113"/>
      <c r="I11" s="113"/>
      <c r="J11" s="113"/>
      <c r="K11" s="113"/>
      <c r="L11" s="113"/>
      <c r="M11" s="113"/>
      <c r="N11" s="113"/>
      <c r="O11" s="106"/>
      <c r="P11" s="106"/>
      <c r="Q11" s="106"/>
      <c r="R11" s="106"/>
      <c r="S11" s="106"/>
      <c r="T11" s="106"/>
      <c r="U11" s="111"/>
      <c r="V11" s="112"/>
      <c r="W11" s="112"/>
      <c r="X11" s="112"/>
      <c r="Y11" s="112"/>
    </row>
    <row r="12" spans="2:23" ht="2.25" customHeight="1">
      <c r="B12" s="107"/>
      <c r="C12" s="107"/>
      <c r="D12" s="107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06"/>
      <c r="T12" s="106"/>
      <c r="U12" s="111"/>
      <c r="V12" s="106" t="s">
        <v>833</v>
      </c>
      <c r="W12" s="106"/>
    </row>
    <row r="13" spans="2:23" ht="4.5" customHeight="1">
      <c r="B13" s="107" t="s">
        <v>82</v>
      </c>
      <c r="C13" s="107"/>
      <c r="D13" s="107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06"/>
      <c r="T13" s="106"/>
      <c r="U13" s="111"/>
      <c r="V13" s="106"/>
      <c r="W13" s="106"/>
    </row>
    <row r="14" spans="2:23" ht="2.25" customHeight="1">
      <c r="B14" s="107"/>
      <c r="C14" s="107"/>
      <c r="D14" s="107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06"/>
      <c r="T14" s="106"/>
      <c r="U14" s="111"/>
      <c r="V14" s="106"/>
      <c r="W14" s="106"/>
    </row>
    <row r="15" spans="2:23" ht="1.5" customHeight="1">
      <c r="B15" s="107"/>
      <c r="C15" s="107"/>
      <c r="D15" s="107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06"/>
      <c r="T15" s="106"/>
      <c r="U15" s="106"/>
      <c r="V15" s="106"/>
      <c r="W15" s="106"/>
    </row>
    <row r="16" spans="5:23" ht="2.25" customHeight="1"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06"/>
      <c r="T16" s="106"/>
      <c r="U16" s="106"/>
      <c r="V16" s="106"/>
      <c r="W16" s="106"/>
    </row>
    <row r="17" spans="1:23" ht="10.5" customHeight="1">
      <c r="A17" s="108"/>
      <c r="B17" s="108"/>
      <c r="C17" s="108"/>
      <c r="D17" s="108"/>
      <c r="E17" s="108"/>
      <c r="F17" s="108"/>
      <c r="G17" s="108"/>
      <c r="H17" s="108"/>
      <c r="I17" s="108"/>
      <c r="J17" s="109" t="s">
        <v>83</v>
      </c>
      <c r="K17" s="109"/>
      <c r="L17" s="109"/>
      <c r="M17" s="109" t="s">
        <v>84</v>
      </c>
      <c r="N17" s="109"/>
      <c r="O17" s="109"/>
      <c r="P17" s="109" t="s">
        <v>85</v>
      </c>
      <c r="Q17" s="109"/>
      <c r="R17" s="109"/>
      <c r="S17" s="109"/>
      <c r="T17" s="109"/>
      <c r="U17" s="109"/>
      <c r="V17" s="109"/>
      <c r="W17" s="109"/>
    </row>
    <row r="18" spans="1:23" ht="13.5" customHeight="1">
      <c r="A18" s="105" t="s">
        <v>86</v>
      </c>
      <c r="B18" s="105"/>
      <c r="C18" s="105" t="s">
        <v>87</v>
      </c>
      <c r="D18" s="105"/>
      <c r="E18" s="105"/>
      <c r="F18" s="105" t="s">
        <v>88</v>
      </c>
      <c r="G18" s="105"/>
      <c r="H18" s="105"/>
      <c r="I18" s="105"/>
      <c r="J18" s="104" t="s">
        <v>89</v>
      </c>
      <c r="K18" s="104"/>
      <c r="L18" s="50" t="s">
        <v>90</v>
      </c>
      <c r="M18" s="50" t="s">
        <v>89</v>
      </c>
      <c r="N18" s="104" t="s">
        <v>90</v>
      </c>
      <c r="O18" s="104"/>
      <c r="P18" s="104" t="s">
        <v>89</v>
      </c>
      <c r="Q18" s="104"/>
      <c r="R18" s="104" t="s">
        <v>90</v>
      </c>
      <c r="S18" s="104"/>
      <c r="T18" s="104"/>
      <c r="U18" s="104"/>
      <c r="V18" s="104"/>
      <c r="W18" s="104"/>
    </row>
    <row r="19" ht="3" customHeight="1"/>
    <row r="20" spans="1:23" ht="10.5" customHeight="1">
      <c r="A20" s="103" t="s">
        <v>91</v>
      </c>
      <c r="B20" s="103"/>
      <c r="C20" s="103" t="s">
        <v>92</v>
      </c>
      <c r="D20" s="103"/>
      <c r="E20" s="103"/>
      <c r="F20" s="103" t="s">
        <v>93</v>
      </c>
      <c r="G20" s="103"/>
      <c r="H20" s="103"/>
      <c r="I20" s="103"/>
      <c r="J20" s="102">
        <v>138221.25</v>
      </c>
      <c r="K20" s="102"/>
      <c r="L20" s="48">
        <v>0</v>
      </c>
      <c r="M20" s="48">
        <v>3700978.46</v>
      </c>
      <c r="N20" s="102">
        <v>3387203.68</v>
      </c>
      <c r="O20" s="102"/>
      <c r="P20" s="102">
        <v>451996.03</v>
      </c>
      <c r="Q20" s="102"/>
      <c r="R20" s="102">
        <v>0</v>
      </c>
      <c r="S20" s="102"/>
      <c r="T20" s="102"/>
      <c r="U20" s="102"/>
      <c r="V20" s="102"/>
      <c r="W20" s="102"/>
    </row>
    <row r="21" spans="1:23" ht="10.5" customHeight="1">
      <c r="A21" s="103" t="s">
        <v>91</v>
      </c>
      <c r="B21" s="103"/>
      <c r="C21" s="103" t="s">
        <v>94</v>
      </c>
      <c r="D21" s="103"/>
      <c r="E21" s="103"/>
      <c r="F21" s="103" t="s">
        <v>95</v>
      </c>
      <c r="G21" s="103"/>
      <c r="H21" s="103"/>
      <c r="I21" s="103"/>
      <c r="J21" s="102">
        <v>91583.36</v>
      </c>
      <c r="K21" s="102"/>
      <c r="L21" s="48">
        <v>0</v>
      </c>
      <c r="M21" s="48">
        <v>4468.32</v>
      </c>
      <c r="N21" s="102">
        <v>4468.32</v>
      </c>
      <c r="O21" s="102"/>
      <c r="P21" s="102">
        <v>91583.36</v>
      </c>
      <c r="Q21" s="102"/>
      <c r="R21" s="102">
        <v>0</v>
      </c>
      <c r="S21" s="102"/>
      <c r="T21" s="102"/>
      <c r="U21" s="102"/>
      <c r="V21" s="102"/>
      <c r="W21" s="102"/>
    </row>
    <row r="22" spans="1:23" ht="10.5" customHeight="1">
      <c r="A22" s="103" t="s">
        <v>91</v>
      </c>
      <c r="B22" s="103"/>
      <c r="C22" s="103" t="s">
        <v>834</v>
      </c>
      <c r="D22" s="103"/>
      <c r="E22" s="103"/>
      <c r="F22" s="103" t="s">
        <v>835</v>
      </c>
      <c r="G22" s="103"/>
      <c r="H22" s="103"/>
      <c r="I22" s="103"/>
      <c r="J22" s="102">
        <v>0</v>
      </c>
      <c r="K22" s="102"/>
      <c r="L22" s="48">
        <v>0</v>
      </c>
      <c r="M22" s="48">
        <v>4468.32</v>
      </c>
      <c r="N22" s="102">
        <v>4468.32</v>
      </c>
      <c r="O22" s="102"/>
      <c r="P22" s="102">
        <v>0</v>
      </c>
      <c r="Q22" s="102"/>
      <c r="R22" s="102">
        <v>0</v>
      </c>
      <c r="S22" s="102"/>
      <c r="T22" s="102"/>
      <c r="U22" s="102"/>
      <c r="V22" s="102"/>
      <c r="W22" s="102"/>
    </row>
    <row r="23" spans="1:23" ht="10.5" customHeight="1">
      <c r="A23" s="103" t="s">
        <v>91</v>
      </c>
      <c r="B23" s="103"/>
      <c r="C23" s="103" t="s">
        <v>836</v>
      </c>
      <c r="D23" s="103"/>
      <c r="E23" s="103"/>
      <c r="F23" s="103" t="s">
        <v>837</v>
      </c>
      <c r="G23" s="103"/>
      <c r="H23" s="103"/>
      <c r="I23" s="103"/>
      <c r="J23" s="102">
        <v>0</v>
      </c>
      <c r="K23" s="102"/>
      <c r="L23" s="48">
        <v>0</v>
      </c>
      <c r="M23" s="48">
        <v>4468.32</v>
      </c>
      <c r="N23" s="102">
        <v>4468.32</v>
      </c>
      <c r="O23" s="102"/>
      <c r="P23" s="102">
        <v>0</v>
      </c>
      <c r="Q23" s="102"/>
      <c r="R23" s="102">
        <v>0</v>
      </c>
      <c r="S23" s="102"/>
      <c r="T23" s="102"/>
      <c r="U23" s="102"/>
      <c r="V23" s="102"/>
      <c r="W23" s="102"/>
    </row>
    <row r="24" spans="1:23" ht="10.5" customHeight="1">
      <c r="A24" s="103" t="s">
        <v>91</v>
      </c>
      <c r="B24" s="103"/>
      <c r="C24" s="103" t="s">
        <v>96</v>
      </c>
      <c r="D24" s="103"/>
      <c r="E24" s="103"/>
      <c r="F24" s="103" t="s">
        <v>97</v>
      </c>
      <c r="G24" s="103"/>
      <c r="H24" s="103"/>
      <c r="I24" s="103"/>
      <c r="J24" s="102">
        <v>30527.78</v>
      </c>
      <c r="K24" s="102"/>
      <c r="L24" s="48">
        <v>0</v>
      </c>
      <c r="M24" s="48">
        <v>0</v>
      </c>
      <c r="N24" s="102">
        <v>0</v>
      </c>
      <c r="O24" s="102"/>
      <c r="P24" s="102">
        <v>30527.78</v>
      </c>
      <c r="Q24" s="102"/>
      <c r="R24" s="102">
        <v>0</v>
      </c>
      <c r="S24" s="102"/>
      <c r="T24" s="102"/>
      <c r="U24" s="102"/>
      <c r="V24" s="102"/>
      <c r="W24" s="102"/>
    </row>
    <row r="25" spans="1:23" ht="10.5" customHeight="1">
      <c r="A25" s="103" t="s">
        <v>91</v>
      </c>
      <c r="B25" s="103"/>
      <c r="C25" s="103" t="s">
        <v>98</v>
      </c>
      <c r="D25" s="103"/>
      <c r="E25" s="103"/>
      <c r="F25" s="103" t="s">
        <v>99</v>
      </c>
      <c r="G25" s="103"/>
      <c r="H25" s="103"/>
      <c r="I25" s="103"/>
      <c r="J25" s="102">
        <v>30527.78</v>
      </c>
      <c r="K25" s="102"/>
      <c r="L25" s="48">
        <v>0</v>
      </c>
      <c r="M25" s="48">
        <v>0</v>
      </c>
      <c r="N25" s="102">
        <v>0</v>
      </c>
      <c r="O25" s="102"/>
      <c r="P25" s="102">
        <v>30527.78</v>
      </c>
      <c r="Q25" s="102"/>
      <c r="R25" s="102">
        <v>0</v>
      </c>
      <c r="S25" s="102"/>
      <c r="T25" s="102"/>
      <c r="U25" s="102"/>
      <c r="V25" s="102"/>
      <c r="W25" s="102"/>
    </row>
    <row r="26" spans="1:23" ht="10.5" customHeight="1">
      <c r="A26" s="103" t="s">
        <v>91</v>
      </c>
      <c r="B26" s="103"/>
      <c r="C26" s="103" t="s">
        <v>100</v>
      </c>
      <c r="D26" s="103"/>
      <c r="E26" s="103"/>
      <c r="F26" s="103" t="s">
        <v>101</v>
      </c>
      <c r="G26" s="103"/>
      <c r="H26" s="103"/>
      <c r="I26" s="103"/>
      <c r="J26" s="102">
        <v>30527.8</v>
      </c>
      <c r="K26" s="102"/>
      <c r="L26" s="48">
        <v>0</v>
      </c>
      <c r="M26" s="48">
        <v>0</v>
      </c>
      <c r="N26" s="102">
        <v>0</v>
      </c>
      <c r="O26" s="102"/>
      <c r="P26" s="102">
        <v>30527.8</v>
      </c>
      <c r="Q26" s="102"/>
      <c r="R26" s="102">
        <v>0</v>
      </c>
      <c r="S26" s="102"/>
      <c r="T26" s="102"/>
      <c r="U26" s="102"/>
      <c r="V26" s="102"/>
      <c r="W26" s="102"/>
    </row>
    <row r="27" spans="1:23" ht="10.5" customHeight="1">
      <c r="A27" s="103" t="s">
        <v>91</v>
      </c>
      <c r="B27" s="103"/>
      <c r="C27" s="103" t="s">
        <v>102</v>
      </c>
      <c r="D27" s="103"/>
      <c r="E27" s="103"/>
      <c r="F27" s="103" t="s">
        <v>103</v>
      </c>
      <c r="G27" s="103"/>
      <c r="H27" s="103"/>
      <c r="I27" s="103"/>
      <c r="J27" s="102">
        <v>46637.89</v>
      </c>
      <c r="K27" s="102"/>
      <c r="L27" s="48">
        <v>0</v>
      </c>
      <c r="M27" s="48">
        <v>1248859.17</v>
      </c>
      <c r="N27" s="102">
        <v>1280881.06</v>
      </c>
      <c r="O27" s="102"/>
      <c r="P27" s="102">
        <v>14616</v>
      </c>
      <c r="Q27" s="102"/>
      <c r="R27" s="102">
        <v>0</v>
      </c>
      <c r="S27" s="102"/>
      <c r="T27" s="102"/>
      <c r="U27" s="102"/>
      <c r="V27" s="102"/>
      <c r="W27" s="102"/>
    </row>
    <row r="28" spans="1:23" ht="10.5" customHeight="1">
      <c r="A28" s="103" t="s">
        <v>91</v>
      </c>
      <c r="B28" s="103"/>
      <c r="C28" s="103" t="s">
        <v>104</v>
      </c>
      <c r="D28" s="103"/>
      <c r="E28" s="103"/>
      <c r="F28" s="103" t="s">
        <v>105</v>
      </c>
      <c r="G28" s="103"/>
      <c r="H28" s="103"/>
      <c r="I28" s="103"/>
      <c r="J28" s="102">
        <v>23217.14</v>
      </c>
      <c r="K28" s="102"/>
      <c r="L28" s="48">
        <v>0</v>
      </c>
      <c r="M28" s="48">
        <v>55530.8</v>
      </c>
      <c r="N28" s="102">
        <v>78747.94</v>
      </c>
      <c r="O28" s="102"/>
      <c r="P28" s="102">
        <v>0</v>
      </c>
      <c r="Q28" s="102"/>
      <c r="R28" s="102">
        <v>0</v>
      </c>
      <c r="S28" s="102"/>
      <c r="T28" s="102"/>
      <c r="U28" s="102"/>
      <c r="V28" s="102"/>
      <c r="W28" s="102"/>
    </row>
    <row r="29" spans="1:23" ht="10.5" customHeight="1">
      <c r="A29" s="103" t="s">
        <v>91</v>
      </c>
      <c r="B29" s="103"/>
      <c r="C29" s="103" t="s">
        <v>106</v>
      </c>
      <c r="D29" s="103"/>
      <c r="E29" s="103"/>
      <c r="F29" s="103" t="s">
        <v>107</v>
      </c>
      <c r="G29" s="103"/>
      <c r="H29" s="103"/>
      <c r="I29" s="103"/>
      <c r="J29" s="102">
        <v>0.36</v>
      </c>
      <c r="K29" s="102"/>
      <c r="L29" s="48">
        <v>0</v>
      </c>
      <c r="M29" s="48">
        <v>0</v>
      </c>
      <c r="N29" s="102">
        <v>0.36</v>
      </c>
      <c r="O29" s="102"/>
      <c r="P29" s="102">
        <v>0</v>
      </c>
      <c r="Q29" s="102"/>
      <c r="R29" s="102">
        <v>0</v>
      </c>
      <c r="S29" s="102"/>
      <c r="T29" s="102"/>
      <c r="U29" s="102"/>
      <c r="V29" s="102"/>
      <c r="W29" s="102"/>
    </row>
    <row r="30" spans="1:23" ht="10.5" customHeight="1">
      <c r="A30" s="103" t="s">
        <v>91</v>
      </c>
      <c r="B30" s="103"/>
      <c r="C30" s="103" t="s">
        <v>108</v>
      </c>
      <c r="D30" s="103"/>
      <c r="E30" s="103"/>
      <c r="F30" s="103" t="s">
        <v>109</v>
      </c>
      <c r="G30" s="103"/>
      <c r="H30" s="103"/>
      <c r="I30" s="103"/>
      <c r="J30" s="102">
        <v>2499.59</v>
      </c>
      <c r="K30" s="102"/>
      <c r="L30" s="48">
        <v>0</v>
      </c>
      <c r="M30" s="48">
        <v>0</v>
      </c>
      <c r="N30" s="102">
        <v>2499.59</v>
      </c>
      <c r="O30" s="102"/>
      <c r="P30" s="102">
        <v>0</v>
      </c>
      <c r="Q30" s="102"/>
      <c r="R30" s="102">
        <v>0</v>
      </c>
      <c r="S30" s="102"/>
      <c r="T30" s="102"/>
      <c r="U30" s="102"/>
      <c r="V30" s="102"/>
      <c r="W30" s="102"/>
    </row>
    <row r="31" spans="1:23" ht="10.5" customHeight="1">
      <c r="A31" s="103" t="s">
        <v>91</v>
      </c>
      <c r="B31" s="103"/>
      <c r="C31" s="103" t="s">
        <v>110</v>
      </c>
      <c r="D31" s="103"/>
      <c r="E31" s="103"/>
      <c r="F31" s="103" t="s">
        <v>111</v>
      </c>
      <c r="G31" s="103"/>
      <c r="H31" s="103"/>
      <c r="I31" s="103"/>
      <c r="J31" s="102">
        <v>18782.39</v>
      </c>
      <c r="K31" s="102"/>
      <c r="L31" s="48">
        <v>0</v>
      </c>
      <c r="M31" s="48">
        <v>0</v>
      </c>
      <c r="N31" s="102">
        <v>18782.39</v>
      </c>
      <c r="O31" s="102"/>
      <c r="P31" s="102">
        <v>0</v>
      </c>
      <c r="Q31" s="102"/>
      <c r="R31" s="102">
        <v>0</v>
      </c>
      <c r="S31" s="102"/>
      <c r="T31" s="102"/>
      <c r="U31" s="102"/>
      <c r="V31" s="102"/>
      <c r="W31" s="102"/>
    </row>
    <row r="32" spans="1:23" ht="10.5" customHeight="1">
      <c r="A32" s="103" t="s">
        <v>91</v>
      </c>
      <c r="B32" s="103"/>
      <c r="C32" s="103" t="s">
        <v>838</v>
      </c>
      <c r="D32" s="103"/>
      <c r="E32" s="103"/>
      <c r="F32" s="103" t="s">
        <v>839</v>
      </c>
      <c r="G32" s="103"/>
      <c r="H32" s="103"/>
      <c r="I32" s="103"/>
      <c r="J32" s="102">
        <v>0</v>
      </c>
      <c r="K32" s="102"/>
      <c r="L32" s="48">
        <v>0</v>
      </c>
      <c r="M32" s="48">
        <v>15463.96</v>
      </c>
      <c r="N32" s="102">
        <v>15463.96</v>
      </c>
      <c r="O32" s="102"/>
      <c r="P32" s="102">
        <v>0</v>
      </c>
      <c r="Q32" s="102"/>
      <c r="R32" s="102">
        <v>0</v>
      </c>
      <c r="S32" s="102"/>
      <c r="T32" s="102"/>
      <c r="U32" s="102"/>
      <c r="V32" s="102"/>
      <c r="W32" s="102"/>
    </row>
    <row r="33" spans="1:23" ht="10.5" customHeight="1">
      <c r="A33" s="103" t="s">
        <v>91</v>
      </c>
      <c r="B33" s="103"/>
      <c r="C33" s="103" t="s">
        <v>112</v>
      </c>
      <c r="D33" s="103"/>
      <c r="E33" s="103"/>
      <c r="F33" s="103" t="s">
        <v>113</v>
      </c>
      <c r="G33" s="103"/>
      <c r="H33" s="103"/>
      <c r="I33" s="103"/>
      <c r="J33" s="102">
        <v>1491.3</v>
      </c>
      <c r="K33" s="102"/>
      <c r="L33" s="48">
        <v>0</v>
      </c>
      <c r="M33" s="48">
        <v>0</v>
      </c>
      <c r="N33" s="102">
        <v>1491.3</v>
      </c>
      <c r="O33" s="102"/>
      <c r="P33" s="102">
        <v>0</v>
      </c>
      <c r="Q33" s="102"/>
      <c r="R33" s="102">
        <v>0</v>
      </c>
      <c r="S33" s="102"/>
      <c r="T33" s="102"/>
      <c r="U33" s="102"/>
      <c r="V33" s="102"/>
      <c r="W33" s="102"/>
    </row>
    <row r="34" spans="1:23" ht="10.5" customHeight="1">
      <c r="A34" s="103" t="s">
        <v>91</v>
      </c>
      <c r="B34" s="103"/>
      <c r="C34" s="103" t="s">
        <v>114</v>
      </c>
      <c r="D34" s="103"/>
      <c r="E34" s="103"/>
      <c r="F34" s="103" t="s">
        <v>115</v>
      </c>
      <c r="G34" s="103"/>
      <c r="H34" s="103"/>
      <c r="I34" s="103"/>
      <c r="J34" s="102">
        <v>443.5</v>
      </c>
      <c r="K34" s="102"/>
      <c r="L34" s="48">
        <v>0</v>
      </c>
      <c r="M34" s="48">
        <v>0</v>
      </c>
      <c r="N34" s="102">
        <v>443.5</v>
      </c>
      <c r="O34" s="102"/>
      <c r="P34" s="102">
        <v>0</v>
      </c>
      <c r="Q34" s="102"/>
      <c r="R34" s="102">
        <v>0</v>
      </c>
      <c r="S34" s="102"/>
      <c r="T34" s="102"/>
      <c r="U34" s="102"/>
      <c r="V34" s="102"/>
      <c r="W34" s="102"/>
    </row>
    <row r="35" spans="1:23" ht="10.5" customHeight="1">
      <c r="A35" s="103" t="s">
        <v>91</v>
      </c>
      <c r="B35" s="103"/>
      <c r="C35" s="103" t="s">
        <v>116</v>
      </c>
      <c r="D35" s="103"/>
      <c r="E35" s="103"/>
      <c r="F35" s="103" t="s">
        <v>117</v>
      </c>
      <c r="G35" s="103"/>
      <c r="H35" s="103"/>
      <c r="I35" s="103"/>
      <c r="J35" s="102">
        <v>0</v>
      </c>
      <c r="K35" s="102"/>
      <c r="L35" s="48">
        <v>0</v>
      </c>
      <c r="M35" s="48">
        <v>300</v>
      </c>
      <c r="N35" s="102">
        <v>300</v>
      </c>
      <c r="O35" s="102"/>
      <c r="P35" s="102">
        <v>0</v>
      </c>
      <c r="Q35" s="102"/>
      <c r="R35" s="102">
        <v>0</v>
      </c>
      <c r="S35" s="102"/>
      <c r="T35" s="102"/>
      <c r="U35" s="102"/>
      <c r="V35" s="102"/>
      <c r="W35" s="102"/>
    </row>
    <row r="36" spans="1:23" ht="10.5" customHeight="1">
      <c r="A36" s="103" t="s">
        <v>91</v>
      </c>
      <c r="B36" s="103"/>
      <c r="C36" s="103" t="s">
        <v>118</v>
      </c>
      <c r="D36" s="103"/>
      <c r="E36" s="103"/>
      <c r="F36" s="103" t="s">
        <v>119</v>
      </c>
      <c r="G36" s="103"/>
      <c r="H36" s="103"/>
      <c r="I36" s="103"/>
      <c r="J36" s="102">
        <v>0</v>
      </c>
      <c r="K36" s="102"/>
      <c r="L36" s="48">
        <v>0</v>
      </c>
      <c r="M36" s="48">
        <v>10148.84</v>
      </c>
      <c r="N36" s="102">
        <v>10148.84</v>
      </c>
      <c r="O36" s="102"/>
      <c r="P36" s="102">
        <v>0</v>
      </c>
      <c r="Q36" s="102"/>
      <c r="R36" s="102">
        <v>0</v>
      </c>
      <c r="S36" s="102"/>
      <c r="T36" s="102"/>
      <c r="U36" s="102"/>
      <c r="V36" s="102"/>
      <c r="W36" s="102"/>
    </row>
    <row r="37" spans="1:23" ht="10.5" customHeight="1">
      <c r="A37" s="103" t="s">
        <v>91</v>
      </c>
      <c r="B37" s="103"/>
      <c r="C37" s="103" t="s">
        <v>120</v>
      </c>
      <c r="D37" s="103"/>
      <c r="E37" s="103"/>
      <c r="F37" s="103" t="s">
        <v>121</v>
      </c>
      <c r="G37" s="103"/>
      <c r="H37" s="103"/>
      <c r="I37" s="103"/>
      <c r="J37" s="102">
        <v>0</v>
      </c>
      <c r="K37" s="102"/>
      <c r="L37" s="48">
        <v>0</v>
      </c>
      <c r="M37" s="48">
        <v>29618</v>
      </c>
      <c r="N37" s="102">
        <v>29618</v>
      </c>
      <c r="O37" s="102"/>
      <c r="P37" s="102">
        <v>0</v>
      </c>
      <c r="Q37" s="102"/>
      <c r="R37" s="102">
        <v>0</v>
      </c>
      <c r="S37" s="102"/>
      <c r="T37" s="102"/>
      <c r="U37" s="102"/>
      <c r="V37" s="102"/>
      <c r="W37" s="102"/>
    </row>
    <row r="38" spans="1:23" ht="10.5" customHeight="1">
      <c r="A38" s="103" t="s">
        <v>91</v>
      </c>
      <c r="B38" s="103"/>
      <c r="C38" s="103" t="s">
        <v>122</v>
      </c>
      <c r="D38" s="103"/>
      <c r="E38" s="103"/>
      <c r="F38" s="103" t="s">
        <v>123</v>
      </c>
      <c r="G38" s="103"/>
      <c r="H38" s="103"/>
      <c r="I38" s="103"/>
      <c r="J38" s="102">
        <v>1444.3</v>
      </c>
      <c r="K38" s="102"/>
      <c r="L38" s="48">
        <v>0</v>
      </c>
      <c r="M38" s="48">
        <v>875076.6</v>
      </c>
      <c r="N38" s="102">
        <v>876520.9</v>
      </c>
      <c r="O38" s="102"/>
      <c r="P38" s="102">
        <v>0</v>
      </c>
      <c r="Q38" s="102"/>
      <c r="R38" s="102">
        <v>0</v>
      </c>
      <c r="S38" s="102"/>
      <c r="T38" s="102"/>
      <c r="U38" s="102"/>
      <c r="V38" s="102"/>
      <c r="W38" s="102"/>
    </row>
    <row r="39" spans="1:23" ht="10.5" customHeight="1">
      <c r="A39" s="103" t="s">
        <v>91</v>
      </c>
      <c r="B39" s="103"/>
      <c r="C39" s="103" t="s">
        <v>124</v>
      </c>
      <c r="D39" s="103"/>
      <c r="E39" s="103"/>
      <c r="F39" s="103" t="s">
        <v>70</v>
      </c>
      <c r="G39" s="103"/>
      <c r="H39" s="103"/>
      <c r="I39" s="103"/>
      <c r="J39" s="102">
        <v>1343.05</v>
      </c>
      <c r="K39" s="102"/>
      <c r="L39" s="48">
        <v>0</v>
      </c>
      <c r="M39" s="48">
        <v>0</v>
      </c>
      <c r="N39" s="102">
        <v>1343.05</v>
      </c>
      <c r="O39" s="102"/>
      <c r="P39" s="102">
        <v>0</v>
      </c>
      <c r="Q39" s="102"/>
      <c r="R39" s="102">
        <v>0</v>
      </c>
      <c r="S39" s="102"/>
      <c r="T39" s="102"/>
      <c r="U39" s="102"/>
      <c r="V39" s="102"/>
      <c r="W39" s="102"/>
    </row>
    <row r="40" spans="1:23" ht="10.5" customHeight="1">
      <c r="A40" s="103" t="s">
        <v>91</v>
      </c>
      <c r="B40" s="103"/>
      <c r="C40" s="103" t="s">
        <v>125</v>
      </c>
      <c r="D40" s="103"/>
      <c r="E40" s="103"/>
      <c r="F40" s="103" t="s">
        <v>115</v>
      </c>
      <c r="G40" s="103"/>
      <c r="H40" s="103"/>
      <c r="I40" s="103"/>
      <c r="J40" s="102">
        <v>101.25</v>
      </c>
      <c r="K40" s="102"/>
      <c r="L40" s="48">
        <v>0</v>
      </c>
      <c r="M40" s="48">
        <v>0</v>
      </c>
      <c r="N40" s="102">
        <v>101.25</v>
      </c>
      <c r="O40" s="102"/>
      <c r="P40" s="102">
        <v>0</v>
      </c>
      <c r="Q40" s="102"/>
      <c r="R40" s="102">
        <v>0</v>
      </c>
      <c r="S40" s="102"/>
      <c r="T40" s="102"/>
      <c r="U40" s="102"/>
      <c r="V40" s="102"/>
      <c r="W40" s="102"/>
    </row>
    <row r="41" spans="1:23" ht="10.5" customHeight="1">
      <c r="A41" s="103" t="s">
        <v>91</v>
      </c>
      <c r="B41" s="103"/>
      <c r="C41" s="103" t="s">
        <v>126</v>
      </c>
      <c r="D41" s="103"/>
      <c r="E41" s="103"/>
      <c r="F41" s="103" t="s">
        <v>127</v>
      </c>
      <c r="G41" s="103"/>
      <c r="H41" s="103"/>
      <c r="I41" s="103"/>
      <c r="J41" s="102">
        <v>0</v>
      </c>
      <c r="K41" s="102"/>
      <c r="L41" s="48">
        <v>0</v>
      </c>
      <c r="M41" s="48">
        <v>124744.92</v>
      </c>
      <c r="N41" s="102">
        <v>124744.92</v>
      </c>
      <c r="O41" s="102"/>
      <c r="P41" s="102">
        <v>0</v>
      </c>
      <c r="Q41" s="102"/>
      <c r="R41" s="102">
        <v>0</v>
      </c>
      <c r="S41" s="102"/>
      <c r="T41" s="102"/>
      <c r="U41" s="102"/>
      <c r="V41" s="102"/>
      <c r="W41" s="102"/>
    </row>
    <row r="42" spans="1:23" ht="10.5" customHeight="1">
      <c r="A42" s="103" t="s">
        <v>91</v>
      </c>
      <c r="B42" s="103"/>
      <c r="C42" s="103" t="s">
        <v>128</v>
      </c>
      <c r="D42" s="103"/>
      <c r="E42" s="103"/>
      <c r="F42" s="103" t="s">
        <v>129</v>
      </c>
      <c r="G42" s="103"/>
      <c r="H42" s="103"/>
      <c r="I42" s="103"/>
      <c r="J42" s="102">
        <v>0</v>
      </c>
      <c r="K42" s="102"/>
      <c r="L42" s="48">
        <v>0</v>
      </c>
      <c r="M42" s="48">
        <v>750331.68</v>
      </c>
      <c r="N42" s="102">
        <v>750331.68</v>
      </c>
      <c r="O42" s="102"/>
      <c r="P42" s="102">
        <v>0</v>
      </c>
      <c r="Q42" s="102"/>
      <c r="R42" s="102">
        <v>0</v>
      </c>
      <c r="S42" s="102"/>
      <c r="T42" s="102"/>
      <c r="U42" s="102"/>
      <c r="V42" s="102"/>
      <c r="W42" s="102"/>
    </row>
    <row r="43" spans="1:23" ht="10.5" customHeight="1">
      <c r="A43" s="103" t="s">
        <v>91</v>
      </c>
      <c r="B43" s="103"/>
      <c r="C43" s="103" t="s">
        <v>130</v>
      </c>
      <c r="D43" s="103"/>
      <c r="E43" s="103"/>
      <c r="F43" s="103" t="s">
        <v>131</v>
      </c>
      <c r="G43" s="103"/>
      <c r="H43" s="103"/>
      <c r="I43" s="103"/>
      <c r="J43" s="102">
        <v>622.37</v>
      </c>
      <c r="K43" s="102"/>
      <c r="L43" s="48">
        <v>0</v>
      </c>
      <c r="M43" s="48">
        <v>9057.99</v>
      </c>
      <c r="N43" s="102">
        <v>9680.36</v>
      </c>
      <c r="O43" s="102"/>
      <c r="P43" s="102">
        <v>0</v>
      </c>
      <c r="Q43" s="102"/>
      <c r="R43" s="102">
        <v>0</v>
      </c>
      <c r="S43" s="102"/>
      <c r="T43" s="102"/>
      <c r="U43" s="102"/>
      <c r="V43" s="102"/>
      <c r="W43" s="102"/>
    </row>
    <row r="44" spans="1:23" ht="10.5" customHeight="1">
      <c r="A44" s="103" t="s">
        <v>91</v>
      </c>
      <c r="B44" s="103"/>
      <c r="C44" s="103" t="s">
        <v>132</v>
      </c>
      <c r="D44" s="103"/>
      <c r="E44" s="103"/>
      <c r="F44" s="103" t="s">
        <v>133</v>
      </c>
      <c r="G44" s="103"/>
      <c r="H44" s="103"/>
      <c r="I44" s="103"/>
      <c r="J44" s="102">
        <v>13.56</v>
      </c>
      <c r="K44" s="102"/>
      <c r="L44" s="48">
        <v>0</v>
      </c>
      <c r="M44" s="48">
        <v>0</v>
      </c>
      <c r="N44" s="102">
        <v>13.56</v>
      </c>
      <c r="O44" s="102"/>
      <c r="P44" s="102">
        <v>0</v>
      </c>
      <c r="Q44" s="102"/>
      <c r="R44" s="102">
        <v>0</v>
      </c>
      <c r="S44" s="102"/>
      <c r="T44" s="102"/>
      <c r="U44" s="102"/>
      <c r="V44" s="102"/>
      <c r="W44" s="102"/>
    </row>
    <row r="45" spans="1:23" ht="10.5" customHeight="1">
      <c r="A45" s="103" t="s">
        <v>91</v>
      </c>
      <c r="B45" s="103"/>
      <c r="C45" s="103" t="s">
        <v>134</v>
      </c>
      <c r="D45" s="103"/>
      <c r="E45" s="103"/>
      <c r="F45" s="103" t="s">
        <v>135</v>
      </c>
      <c r="G45" s="103"/>
      <c r="H45" s="103"/>
      <c r="I45" s="103"/>
      <c r="J45" s="102">
        <v>300</v>
      </c>
      <c r="K45" s="102"/>
      <c r="L45" s="48">
        <v>0</v>
      </c>
      <c r="M45" s="48">
        <v>0</v>
      </c>
      <c r="N45" s="102">
        <v>300</v>
      </c>
      <c r="O45" s="102"/>
      <c r="P45" s="102">
        <v>0</v>
      </c>
      <c r="Q45" s="102"/>
      <c r="R45" s="102">
        <v>0</v>
      </c>
      <c r="S45" s="102"/>
      <c r="T45" s="102"/>
      <c r="U45" s="102"/>
      <c r="V45" s="102"/>
      <c r="W45" s="102"/>
    </row>
    <row r="46" spans="1:23" ht="10.5" customHeight="1">
      <c r="A46" s="103" t="s">
        <v>91</v>
      </c>
      <c r="B46" s="103"/>
      <c r="C46" s="103" t="s">
        <v>136</v>
      </c>
      <c r="D46" s="103"/>
      <c r="E46" s="103"/>
      <c r="F46" s="103" t="s">
        <v>137</v>
      </c>
      <c r="G46" s="103"/>
      <c r="H46" s="103"/>
      <c r="I46" s="103"/>
      <c r="J46" s="102">
        <v>308.81</v>
      </c>
      <c r="K46" s="102"/>
      <c r="L46" s="48">
        <v>0</v>
      </c>
      <c r="M46" s="48">
        <v>0</v>
      </c>
      <c r="N46" s="102">
        <v>308.81</v>
      </c>
      <c r="O46" s="102"/>
      <c r="P46" s="102">
        <v>0</v>
      </c>
      <c r="Q46" s="102"/>
      <c r="R46" s="102">
        <v>0</v>
      </c>
      <c r="S46" s="102"/>
      <c r="T46" s="102"/>
      <c r="U46" s="102"/>
      <c r="V46" s="102"/>
      <c r="W46" s="102"/>
    </row>
    <row r="47" spans="1:23" ht="10.5" customHeight="1">
      <c r="A47" s="103" t="s">
        <v>91</v>
      </c>
      <c r="B47" s="103"/>
      <c r="C47" s="103" t="s">
        <v>138</v>
      </c>
      <c r="D47" s="103"/>
      <c r="E47" s="103"/>
      <c r="F47" s="103" t="s">
        <v>73</v>
      </c>
      <c r="G47" s="103"/>
      <c r="H47" s="103"/>
      <c r="I47" s="103"/>
      <c r="J47" s="102">
        <v>0</v>
      </c>
      <c r="K47" s="102"/>
      <c r="L47" s="48">
        <v>0</v>
      </c>
      <c r="M47" s="48">
        <v>9057.99</v>
      </c>
      <c r="N47" s="102">
        <v>9057.99</v>
      </c>
      <c r="O47" s="102"/>
      <c r="P47" s="102">
        <v>0</v>
      </c>
      <c r="Q47" s="102"/>
      <c r="R47" s="102">
        <v>0</v>
      </c>
      <c r="S47" s="102"/>
      <c r="T47" s="102"/>
      <c r="U47" s="102"/>
      <c r="V47" s="102"/>
      <c r="W47" s="102"/>
    </row>
    <row r="48" spans="1:23" ht="10.5" customHeight="1">
      <c r="A48" s="103" t="s">
        <v>91</v>
      </c>
      <c r="B48" s="103"/>
      <c r="C48" s="103" t="s">
        <v>139</v>
      </c>
      <c r="D48" s="103"/>
      <c r="E48" s="103"/>
      <c r="F48" s="103" t="s">
        <v>140</v>
      </c>
      <c r="G48" s="103"/>
      <c r="H48" s="103"/>
      <c r="I48" s="103"/>
      <c r="J48" s="102">
        <v>180</v>
      </c>
      <c r="K48" s="102"/>
      <c r="L48" s="48">
        <v>0</v>
      </c>
      <c r="M48" s="48">
        <v>0</v>
      </c>
      <c r="N48" s="102">
        <v>180</v>
      </c>
      <c r="O48" s="102"/>
      <c r="P48" s="102">
        <v>0</v>
      </c>
      <c r="Q48" s="102"/>
      <c r="R48" s="102">
        <v>0</v>
      </c>
      <c r="S48" s="102"/>
      <c r="T48" s="102"/>
      <c r="U48" s="102"/>
      <c r="V48" s="102"/>
      <c r="W48" s="102"/>
    </row>
    <row r="49" spans="1:23" ht="10.5" customHeight="1">
      <c r="A49" s="103" t="s">
        <v>91</v>
      </c>
      <c r="B49" s="103"/>
      <c r="C49" s="103" t="s">
        <v>141</v>
      </c>
      <c r="D49" s="103"/>
      <c r="E49" s="103"/>
      <c r="F49" s="103" t="s">
        <v>142</v>
      </c>
      <c r="G49" s="103"/>
      <c r="H49" s="103"/>
      <c r="I49" s="103"/>
      <c r="J49" s="102">
        <v>180</v>
      </c>
      <c r="K49" s="102"/>
      <c r="L49" s="48">
        <v>0</v>
      </c>
      <c r="M49" s="48">
        <v>0</v>
      </c>
      <c r="N49" s="102">
        <v>180</v>
      </c>
      <c r="O49" s="102"/>
      <c r="P49" s="102">
        <v>0</v>
      </c>
      <c r="Q49" s="102"/>
      <c r="R49" s="102">
        <v>0</v>
      </c>
      <c r="S49" s="102"/>
      <c r="T49" s="102"/>
      <c r="U49" s="102"/>
      <c r="V49" s="102"/>
      <c r="W49" s="102"/>
    </row>
    <row r="50" spans="1:23" ht="10.5" customHeight="1">
      <c r="A50" s="103" t="s">
        <v>91</v>
      </c>
      <c r="B50" s="103"/>
      <c r="C50" s="103" t="s">
        <v>143</v>
      </c>
      <c r="D50" s="103"/>
      <c r="E50" s="103"/>
      <c r="F50" s="103" t="s">
        <v>144</v>
      </c>
      <c r="G50" s="103"/>
      <c r="H50" s="103"/>
      <c r="I50" s="103"/>
      <c r="J50" s="102">
        <v>754</v>
      </c>
      <c r="K50" s="102"/>
      <c r="L50" s="48">
        <v>0</v>
      </c>
      <c r="M50" s="48">
        <v>2295</v>
      </c>
      <c r="N50" s="102">
        <v>3049</v>
      </c>
      <c r="O50" s="102"/>
      <c r="P50" s="102">
        <v>0</v>
      </c>
      <c r="Q50" s="102"/>
      <c r="R50" s="102">
        <v>0</v>
      </c>
      <c r="S50" s="102"/>
      <c r="T50" s="102"/>
      <c r="U50" s="102"/>
      <c r="V50" s="102"/>
      <c r="W50" s="102"/>
    </row>
    <row r="51" spans="1:23" ht="10.5" customHeight="1">
      <c r="A51" s="103" t="s">
        <v>91</v>
      </c>
      <c r="B51" s="103"/>
      <c r="C51" s="103" t="s">
        <v>145</v>
      </c>
      <c r="D51" s="103"/>
      <c r="E51" s="103"/>
      <c r="F51" s="103" t="s">
        <v>133</v>
      </c>
      <c r="G51" s="103"/>
      <c r="H51" s="103"/>
      <c r="I51" s="103"/>
      <c r="J51" s="102">
        <v>754</v>
      </c>
      <c r="K51" s="102"/>
      <c r="L51" s="48">
        <v>0</v>
      </c>
      <c r="M51" s="48">
        <v>0</v>
      </c>
      <c r="N51" s="102">
        <v>754</v>
      </c>
      <c r="O51" s="102"/>
      <c r="P51" s="102">
        <v>0</v>
      </c>
      <c r="Q51" s="102"/>
      <c r="R51" s="102">
        <v>0</v>
      </c>
      <c r="S51" s="102"/>
      <c r="T51" s="102"/>
      <c r="U51" s="102"/>
      <c r="V51" s="102"/>
      <c r="W51" s="102"/>
    </row>
    <row r="52" spans="1:23" ht="10.5" customHeight="1">
      <c r="A52" s="103" t="s">
        <v>91</v>
      </c>
      <c r="B52" s="103"/>
      <c r="C52" s="103" t="s">
        <v>146</v>
      </c>
      <c r="D52" s="103"/>
      <c r="E52" s="103"/>
      <c r="F52" s="103" t="s">
        <v>70</v>
      </c>
      <c r="G52" s="103"/>
      <c r="H52" s="103"/>
      <c r="I52" s="103"/>
      <c r="J52" s="102">
        <v>0</v>
      </c>
      <c r="K52" s="102"/>
      <c r="L52" s="48">
        <v>0</v>
      </c>
      <c r="M52" s="48">
        <v>2295</v>
      </c>
      <c r="N52" s="102">
        <v>2295</v>
      </c>
      <c r="O52" s="102"/>
      <c r="P52" s="102">
        <v>0</v>
      </c>
      <c r="Q52" s="102"/>
      <c r="R52" s="102">
        <v>0</v>
      </c>
      <c r="S52" s="102"/>
      <c r="T52" s="102"/>
      <c r="U52" s="102"/>
      <c r="V52" s="102"/>
      <c r="W52" s="102"/>
    </row>
    <row r="53" spans="1:23" ht="10.5" customHeight="1">
      <c r="A53" s="103" t="s">
        <v>91</v>
      </c>
      <c r="B53" s="103"/>
      <c r="C53" s="103" t="s">
        <v>147</v>
      </c>
      <c r="D53" s="103"/>
      <c r="E53" s="103"/>
      <c r="F53" s="103" t="s">
        <v>148</v>
      </c>
      <c r="G53" s="103"/>
      <c r="H53" s="103"/>
      <c r="I53" s="103"/>
      <c r="J53" s="102">
        <v>180</v>
      </c>
      <c r="K53" s="102"/>
      <c r="L53" s="48">
        <v>0</v>
      </c>
      <c r="M53" s="48">
        <v>300336.02</v>
      </c>
      <c r="N53" s="102">
        <v>300516.02</v>
      </c>
      <c r="O53" s="102"/>
      <c r="P53" s="102">
        <v>0</v>
      </c>
      <c r="Q53" s="102"/>
      <c r="R53" s="102">
        <v>0</v>
      </c>
      <c r="S53" s="102"/>
      <c r="T53" s="102"/>
      <c r="U53" s="102"/>
      <c r="V53" s="102"/>
      <c r="W53" s="102"/>
    </row>
    <row r="54" spans="1:23" ht="10.5" customHeight="1">
      <c r="A54" s="103" t="s">
        <v>91</v>
      </c>
      <c r="B54" s="103"/>
      <c r="C54" s="103" t="s">
        <v>149</v>
      </c>
      <c r="D54" s="103"/>
      <c r="E54" s="103"/>
      <c r="F54" s="103" t="s">
        <v>117</v>
      </c>
      <c r="G54" s="103"/>
      <c r="H54" s="103"/>
      <c r="I54" s="103"/>
      <c r="J54" s="102">
        <v>180</v>
      </c>
      <c r="K54" s="102"/>
      <c r="L54" s="48">
        <v>0</v>
      </c>
      <c r="M54" s="48">
        <v>0</v>
      </c>
      <c r="N54" s="102">
        <v>180</v>
      </c>
      <c r="O54" s="102"/>
      <c r="P54" s="102">
        <v>0</v>
      </c>
      <c r="Q54" s="102"/>
      <c r="R54" s="102">
        <v>0</v>
      </c>
      <c r="S54" s="102"/>
      <c r="T54" s="102"/>
      <c r="U54" s="102"/>
      <c r="V54" s="102"/>
      <c r="W54" s="102"/>
    </row>
    <row r="55" spans="1:23" ht="10.5" customHeight="1">
      <c r="A55" s="103" t="s">
        <v>91</v>
      </c>
      <c r="B55" s="103"/>
      <c r="C55" s="103" t="s">
        <v>150</v>
      </c>
      <c r="D55" s="103"/>
      <c r="E55" s="103"/>
      <c r="F55" s="103" t="s">
        <v>119</v>
      </c>
      <c r="G55" s="103"/>
      <c r="H55" s="103"/>
      <c r="I55" s="103"/>
      <c r="J55" s="102">
        <v>0</v>
      </c>
      <c r="K55" s="102"/>
      <c r="L55" s="48">
        <v>0</v>
      </c>
      <c r="M55" s="48">
        <v>172308.42</v>
      </c>
      <c r="N55" s="102">
        <v>172308.42</v>
      </c>
      <c r="O55" s="102"/>
      <c r="P55" s="102">
        <v>0</v>
      </c>
      <c r="Q55" s="102"/>
      <c r="R55" s="102">
        <v>0</v>
      </c>
      <c r="S55" s="102"/>
      <c r="T55" s="102"/>
      <c r="U55" s="102"/>
      <c r="V55" s="102"/>
      <c r="W55" s="102"/>
    </row>
    <row r="56" spans="1:23" ht="10.5" customHeight="1">
      <c r="A56" s="103" t="s">
        <v>91</v>
      </c>
      <c r="B56" s="103"/>
      <c r="C56" s="103" t="s">
        <v>151</v>
      </c>
      <c r="D56" s="103"/>
      <c r="E56" s="103"/>
      <c r="F56" s="103" t="s">
        <v>73</v>
      </c>
      <c r="G56" s="103"/>
      <c r="H56" s="103"/>
      <c r="I56" s="103"/>
      <c r="J56" s="102">
        <v>0</v>
      </c>
      <c r="K56" s="102"/>
      <c r="L56" s="48">
        <v>0</v>
      </c>
      <c r="M56" s="48">
        <v>125000</v>
      </c>
      <c r="N56" s="102">
        <v>125000</v>
      </c>
      <c r="O56" s="102"/>
      <c r="P56" s="102">
        <v>0</v>
      </c>
      <c r="Q56" s="102"/>
      <c r="R56" s="102">
        <v>0</v>
      </c>
      <c r="S56" s="102"/>
      <c r="T56" s="102"/>
      <c r="U56" s="102"/>
      <c r="V56" s="102"/>
      <c r="W56" s="102"/>
    </row>
    <row r="57" spans="1:23" ht="10.5" customHeight="1">
      <c r="A57" s="103" t="s">
        <v>91</v>
      </c>
      <c r="B57" s="103"/>
      <c r="C57" s="103" t="s">
        <v>152</v>
      </c>
      <c r="D57" s="103"/>
      <c r="E57" s="103"/>
      <c r="F57" s="103" t="s">
        <v>121</v>
      </c>
      <c r="G57" s="103"/>
      <c r="H57" s="103"/>
      <c r="I57" s="103"/>
      <c r="J57" s="102">
        <v>0</v>
      </c>
      <c r="K57" s="102"/>
      <c r="L57" s="48">
        <v>0</v>
      </c>
      <c r="M57" s="48">
        <v>3027.6</v>
      </c>
      <c r="N57" s="102">
        <v>3027.6</v>
      </c>
      <c r="O57" s="102"/>
      <c r="P57" s="102">
        <v>0</v>
      </c>
      <c r="Q57" s="102"/>
      <c r="R57" s="102">
        <v>0</v>
      </c>
      <c r="S57" s="102"/>
      <c r="T57" s="102"/>
      <c r="U57" s="102"/>
      <c r="V57" s="102"/>
      <c r="W57" s="102"/>
    </row>
    <row r="58" spans="1:23" ht="10.5" customHeight="1">
      <c r="A58" s="103" t="s">
        <v>91</v>
      </c>
      <c r="B58" s="103"/>
      <c r="C58" s="103" t="s">
        <v>153</v>
      </c>
      <c r="D58" s="103"/>
      <c r="E58" s="103"/>
      <c r="F58" s="103" t="s">
        <v>154</v>
      </c>
      <c r="G58" s="103"/>
      <c r="H58" s="103"/>
      <c r="I58" s="103"/>
      <c r="J58" s="102">
        <v>2961.99</v>
      </c>
      <c r="K58" s="102"/>
      <c r="L58" s="48">
        <v>0</v>
      </c>
      <c r="M58" s="48">
        <v>0</v>
      </c>
      <c r="N58" s="102">
        <v>2961.99</v>
      </c>
      <c r="O58" s="102"/>
      <c r="P58" s="102">
        <v>0</v>
      </c>
      <c r="Q58" s="102"/>
      <c r="R58" s="102">
        <v>0</v>
      </c>
      <c r="S58" s="102"/>
      <c r="T58" s="102"/>
      <c r="U58" s="102"/>
      <c r="V58" s="102"/>
      <c r="W58" s="102"/>
    </row>
    <row r="59" spans="1:23" ht="10.5" customHeight="1">
      <c r="A59" s="103" t="s">
        <v>91</v>
      </c>
      <c r="B59" s="103"/>
      <c r="C59" s="103" t="s">
        <v>155</v>
      </c>
      <c r="D59" s="103"/>
      <c r="E59" s="103"/>
      <c r="F59" s="103" t="s">
        <v>70</v>
      </c>
      <c r="G59" s="103"/>
      <c r="H59" s="103"/>
      <c r="I59" s="103"/>
      <c r="J59" s="102">
        <v>849.6</v>
      </c>
      <c r="K59" s="102"/>
      <c r="L59" s="48">
        <v>0</v>
      </c>
      <c r="M59" s="48">
        <v>0</v>
      </c>
      <c r="N59" s="102">
        <v>849.6</v>
      </c>
      <c r="O59" s="102"/>
      <c r="P59" s="102">
        <v>0</v>
      </c>
      <c r="Q59" s="102"/>
      <c r="R59" s="102">
        <v>0</v>
      </c>
      <c r="S59" s="102"/>
      <c r="T59" s="102"/>
      <c r="U59" s="102"/>
      <c r="V59" s="102"/>
      <c r="W59" s="102"/>
    </row>
    <row r="60" spans="1:23" ht="10.5" customHeight="1">
      <c r="A60" s="103" t="s">
        <v>91</v>
      </c>
      <c r="B60" s="103"/>
      <c r="C60" s="103" t="s">
        <v>156</v>
      </c>
      <c r="D60" s="103"/>
      <c r="E60" s="103"/>
      <c r="F60" s="103" t="s">
        <v>137</v>
      </c>
      <c r="G60" s="103"/>
      <c r="H60" s="103"/>
      <c r="I60" s="103"/>
      <c r="J60" s="102">
        <v>612.39</v>
      </c>
      <c r="K60" s="102"/>
      <c r="L60" s="48">
        <v>0</v>
      </c>
      <c r="M60" s="48">
        <v>0</v>
      </c>
      <c r="N60" s="102">
        <v>612.39</v>
      </c>
      <c r="O60" s="102"/>
      <c r="P60" s="102">
        <v>0</v>
      </c>
      <c r="Q60" s="102"/>
      <c r="R60" s="102">
        <v>0</v>
      </c>
      <c r="S60" s="102"/>
      <c r="T60" s="102"/>
      <c r="U60" s="102"/>
      <c r="V60" s="102"/>
      <c r="W60" s="102"/>
    </row>
    <row r="61" spans="1:23" ht="10.5" customHeight="1">
      <c r="A61" s="103" t="s">
        <v>91</v>
      </c>
      <c r="B61" s="103"/>
      <c r="C61" s="103" t="s">
        <v>157</v>
      </c>
      <c r="D61" s="103"/>
      <c r="E61" s="103"/>
      <c r="F61" s="103" t="s">
        <v>158</v>
      </c>
      <c r="G61" s="103"/>
      <c r="H61" s="103"/>
      <c r="I61" s="103"/>
      <c r="J61" s="102">
        <v>1500</v>
      </c>
      <c r="K61" s="102"/>
      <c r="L61" s="48">
        <v>0</v>
      </c>
      <c r="M61" s="48">
        <v>0</v>
      </c>
      <c r="N61" s="102">
        <v>1500</v>
      </c>
      <c r="O61" s="102"/>
      <c r="P61" s="102">
        <v>0</v>
      </c>
      <c r="Q61" s="102"/>
      <c r="R61" s="102">
        <v>0</v>
      </c>
      <c r="S61" s="102"/>
      <c r="T61" s="102"/>
      <c r="U61" s="102"/>
      <c r="V61" s="102"/>
      <c r="W61" s="102"/>
    </row>
    <row r="62" spans="1:23" ht="10.5" customHeight="1">
      <c r="A62" s="103" t="s">
        <v>91</v>
      </c>
      <c r="B62" s="103"/>
      <c r="C62" s="103" t="s">
        <v>159</v>
      </c>
      <c r="D62" s="103"/>
      <c r="E62" s="103"/>
      <c r="F62" s="103" t="s">
        <v>160</v>
      </c>
      <c r="G62" s="103"/>
      <c r="H62" s="103"/>
      <c r="I62" s="103"/>
      <c r="J62" s="102">
        <v>0</v>
      </c>
      <c r="K62" s="102"/>
      <c r="L62" s="48">
        <v>0</v>
      </c>
      <c r="M62" s="48">
        <v>64.76</v>
      </c>
      <c r="N62" s="102">
        <v>64.76</v>
      </c>
      <c r="O62" s="102"/>
      <c r="P62" s="102">
        <v>0</v>
      </c>
      <c r="Q62" s="102"/>
      <c r="R62" s="102">
        <v>0</v>
      </c>
      <c r="S62" s="102"/>
      <c r="T62" s="102"/>
      <c r="U62" s="102"/>
      <c r="V62" s="102"/>
      <c r="W62" s="102"/>
    </row>
    <row r="63" spans="1:23" ht="10.5" customHeight="1">
      <c r="A63" s="103" t="s">
        <v>91</v>
      </c>
      <c r="B63" s="103"/>
      <c r="C63" s="103" t="s">
        <v>161</v>
      </c>
      <c r="D63" s="103"/>
      <c r="E63" s="103"/>
      <c r="F63" s="103" t="s">
        <v>162</v>
      </c>
      <c r="G63" s="103"/>
      <c r="H63" s="103"/>
      <c r="I63" s="103"/>
      <c r="J63" s="102">
        <v>0</v>
      </c>
      <c r="K63" s="102"/>
      <c r="L63" s="48">
        <v>0</v>
      </c>
      <c r="M63" s="48">
        <v>64.76</v>
      </c>
      <c r="N63" s="102">
        <v>64.76</v>
      </c>
      <c r="O63" s="102"/>
      <c r="P63" s="102">
        <v>0</v>
      </c>
      <c r="Q63" s="102"/>
      <c r="R63" s="102">
        <v>0</v>
      </c>
      <c r="S63" s="102"/>
      <c r="T63" s="102"/>
      <c r="U63" s="102"/>
      <c r="V63" s="102"/>
      <c r="W63" s="102"/>
    </row>
    <row r="64" spans="1:23" ht="10.5" customHeight="1">
      <c r="A64" s="103" t="s">
        <v>91</v>
      </c>
      <c r="B64" s="103"/>
      <c r="C64" s="103" t="s">
        <v>163</v>
      </c>
      <c r="D64" s="103"/>
      <c r="E64" s="103"/>
      <c r="F64" s="103" t="s">
        <v>164</v>
      </c>
      <c r="G64" s="103"/>
      <c r="H64" s="103"/>
      <c r="I64" s="103"/>
      <c r="J64" s="102">
        <v>6093.09</v>
      </c>
      <c r="K64" s="102"/>
      <c r="L64" s="48">
        <v>0</v>
      </c>
      <c r="M64" s="48">
        <v>0</v>
      </c>
      <c r="N64" s="102">
        <v>6093.09</v>
      </c>
      <c r="O64" s="102"/>
      <c r="P64" s="102">
        <v>0</v>
      </c>
      <c r="Q64" s="102"/>
      <c r="R64" s="102">
        <v>0</v>
      </c>
      <c r="S64" s="102"/>
      <c r="T64" s="102"/>
      <c r="U64" s="102"/>
      <c r="V64" s="102"/>
      <c r="W64" s="102"/>
    </row>
    <row r="65" spans="1:23" ht="10.5" customHeight="1">
      <c r="A65" s="103" t="s">
        <v>91</v>
      </c>
      <c r="B65" s="103"/>
      <c r="C65" s="103" t="s">
        <v>165</v>
      </c>
      <c r="D65" s="103"/>
      <c r="E65" s="103"/>
      <c r="F65" s="103" t="s">
        <v>137</v>
      </c>
      <c r="G65" s="103"/>
      <c r="H65" s="103"/>
      <c r="I65" s="103"/>
      <c r="J65" s="102">
        <v>2638.61</v>
      </c>
      <c r="K65" s="102"/>
      <c r="L65" s="48">
        <v>0</v>
      </c>
      <c r="M65" s="48">
        <v>0</v>
      </c>
      <c r="N65" s="102">
        <v>2638.61</v>
      </c>
      <c r="O65" s="102"/>
      <c r="P65" s="102">
        <v>0</v>
      </c>
      <c r="Q65" s="102"/>
      <c r="R65" s="102">
        <v>0</v>
      </c>
      <c r="S65" s="102"/>
      <c r="T65" s="102"/>
      <c r="U65" s="102"/>
      <c r="V65" s="102"/>
      <c r="W65" s="102"/>
    </row>
    <row r="66" spans="1:23" ht="10.5" customHeight="1">
      <c r="A66" s="103" t="s">
        <v>91</v>
      </c>
      <c r="B66" s="103"/>
      <c r="C66" s="103" t="s">
        <v>166</v>
      </c>
      <c r="D66" s="103"/>
      <c r="E66" s="103"/>
      <c r="F66" s="103" t="s">
        <v>167</v>
      </c>
      <c r="G66" s="103"/>
      <c r="H66" s="103"/>
      <c r="I66" s="103"/>
      <c r="J66" s="102">
        <v>3454.48</v>
      </c>
      <c r="K66" s="102"/>
      <c r="L66" s="48">
        <v>0</v>
      </c>
      <c r="M66" s="48">
        <v>0</v>
      </c>
      <c r="N66" s="102">
        <v>3454.48</v>
      </c>
      <c r="O66" s="102"/>
      <c r="P66" s="102">
        <v>0</v>
      </c>
      <c r="Q66" s="102"/>
      <c r="R66" s="102">
        <v>0</v>
      </c>
      <c r="S66" s="102"/>
      <c r="T66" s="102"/>
      <c r="U66" s="102"/>
      <c r="V66" s="102"/>
      <c r="W66" s="102"/>
    </row>
    <row r="67" spans="1:23" ht="10.5" customHeight="1">
      <c r="A67" s="103" t="s">
        <v>91</v>
      </c>
      <c r="B67" s="103"/>
      <c r="C67" s="103" t="s">
        <v>168</v>
      </c>
      <c r="D67" s="103"/>
      <c r="E67" s="103"/>
      <c r="F67" s="103" t="s">
        <v>169</v>
      </c>
      <c r="G67" s="103"/>
      <c r="H67" s="103"/>
      <c r="I67" s="103"/>
      <c r="J67" s="102">
        <v>2833</v>
      </c>
      <c r="K67" s="102"/>
      <c r="L67" s="48">
        <v>0</v>
      </c>
      <c r="M67" s="48">
        <v>234</v>
      </c>
      <c r="N67" s="102">
        <v>3067</v>
      </c>
      <c r="O67" s="102"/>
      <c r="P67" s="102">
        <v>0</v>
      </c>
      <c r="Q67" s="102"/>
      <c r="R67" s="102">
        <v>0</v>
      </c>
      <c r="S67" s="102"/>
      <c r="T67" s="102"/>
      <c r="U67" s="102"/>
      <c r="V67" s="102"/>
      <c r="W67" s="102"/>
    </row>
    <row r="68" spans="1:23" ht="10.5" customHeight="1">
      <c r="A68" s="103" t="s">
        <v>91</v>
      </c>
      <c r="B68" s="103"/>
      <c r="C68" s="103" t="s">
        <v>170</v>
      </c>
      <c r="D68" s="103"/>
      <c r="E68" s="103"/>
      <c r="F68" s="103" t="s">
        <v>70</v>
      </c>
      <c r="G68" s="103"/>
      <c r="H68" s="103"/>
      <c r="I68" s="103"/>
      <c r="J68" s="102">
        <v>2833</v>
      </c>
      <c r="K68" s="102"/>
      <c r="L68" s="48">
        <v>0</v>
      </c>
      <c r="M68" s="48">
        <v>234</v>
      </c>
      <c r="N68" s="102">
        <v>3067</v>
      </c>
      <c r="O68" s="102"/>
      <c r="P68" s="102">
        <v>0</v>
      </c>
      <c r="Q68" s="102"/>
      <c r="R68" s="102">
        <v>0</v>
      </c>
      <c r="S68" s="102"/>
      <c r="T68" s="102"/>
      <c r="U68" s="102"/>
      <c r="V68" s="102"/>
      <c r="W68" s="102"/>
    </row>
    <row r="69" spans="1:23" ht="10.5" customHeight="1">
      <c r="A69" s="103" t="s">
        <v>91</v>
      </c>
      <c r="B69" s="103"/>
      <c r="C69" s="103" t="s">
        <v>171</v>
      </c>
      <c r="D69" s="103"/>
      <c r="E69" s="103"/>
      <c r="F69" s="103" t="s">
        <v>172</v>
      </c>
      <c r="G69" s="103"/>
      <c r="H69" s="103"/>
      <c r="I69" s="103"/>
      <c r="J69" s="102">
        <v>4524</v>
      </c>
      <c r="K69" s="102"/>
      <c r="L69" s="48">
        <v>0</v>
      </c>
      <c r="M69" s="48">
        <v>3132</v>
      </c>
      <c r="N69" s="102">
        <v>0</v>
      </c>
      <c r="O69" s="102"/>
      <c r="P69" s="102">
        <v>7656</v>
      </c>
      <c r="Q69" s="102"/>
      <c r="R69" s="102">
        <v>0</v>
      </c>
      <c r="S69" s="102"/>
      <c r="T69" s="102"/>
      <c r="U69" s="102"/>
      <c r="V69" s="102"/>
      <c r="W69" s="102"/>
    </row>
    <row r="70" spans="1:23" ht="10.5" customHeight="1">
      <c r="A70" s="103" t="s">
        <v>91</v>
      </c>
      <c r="B70" s="103"/>
      <c r="C70" s="103" t="s">
        <v>173</v>
      </c>
      <c r="D70" s="103"/>
      <c r="E70" s="103"/>
      <c r="F70" s="103" t="s">
        <v>174</v>
      </c>
      <c r="G70" s="103"/>
      <c r="H70" s="103"/>
      <c r="I70" s="103"/>
      <c r="J70" s="102">
        <v>4524</v>
      </c>
      <c r="K70" s="102"/>
      <c r="L70" s="48">
        <v>0</v>
      </c>
      <c r="M70" s="48">
        <v>3132</v>
      </c>
      <c r="N70" s="102">
        <v>0</v>
      </c>
      <c r="O70" s="102"/>
      <c r="P70" s="102">
        <v>7656</v>
      </c>
      <c r="Q70" s="102"/>
      <c r="R70" s="102">
        <v>0</v>
      </c>
      <c r="S70" s="102"/>
      <c r="T70" s="102"/>
      <c r="U70" s="102"/>
      <c r="V70" s="102"/>
      <c r="W70" s="102"/>
    </row>
    <row r="71" spans="1:23" ht="10.5" customHeight="1">
      <c r="A71" s="103" t="s">
        <v>91</v>
      </c>
      <c r="B71" s="103"/>
      <c r="C71" s="103" t="s">
        <v>175</v>
      </c>
      <c r="D71" s="103"/>
      <c r="E71" s="103"/>
      <c r="F71" s="103" t="s">
        <v>176</v>
      </c>
      <c r="G71" s="103"/>
      <c r="H71" s="103"/>
      <c r="I71" s="103"/>
      <c r="J71" s="102">
        <v>3828</v>
      </c>
      <c r="K71" s="102"/>
      <c r="L71" s="48">
        <v>0</v>
      </c>
      <c r="M71" s="48">
        <v>3132</v>
      </c>
      <c r="N71" s="102">
        <v>0</v>
      </c>
      <c r="O71" s="102"/>
      <c r="P71" s="102">
        <v>6960</v>
      </c>
      <c r="Q71" s="102"/>
      <c r="R71" s="102">
        <v>0</v>
      </c>
      <c r="S71" s="102"/>
      <c r="T71" s="102"/>
      <c r="U71" s="102"/>
      <c r="V71" s="102"/>
      <c r="W71" s="102"/>
    </row>
    <row r="72" spans="1:23" ht="10.5" customHeight="1">
      <c r="A72" s="103" t="s">
        <v>91</v>
      </c>
      <c r="B72" s="103"/>
      <c r="C72" s="103" t="s">
        <v>177</v>
      </c>
      <c r="D72" s="103"/>
      <c r="E72" s="103"/>
      <c r="F72" s="103" t="s">
        <v>178</v>
      </c>
      <c r="G72" s="103"/>
      <c r="H72" s="103"/>
      <c r="I72" s="103"/>
      <c r="J72" s="102">
        <v>3828</v>
      </c>
      <c r="K72" s="102"/>
      <c r="L72" s="48">
        <v>0</v>
      </c>
      <c r="M72" s="48">
        <v>3132</v>
      </c>
      <c r="N72" s="102">
        <v>0</v>
      </c>
      <c r="O72" s="102"/>
      <c r="P72" s="102">
        <v>6960</v>
      </c>
      <c r="Q72" s="102"/>
      <c r="R72" s="102">
        <v>0</v>
      </c>
      <c r="S72" s="102"/>
      <c r="T72" s="102"/>
      <c r="U72" s="102"/>
      <c r="V72" s="102"/>
      <c r="W72" s="102"/>
    </row>
    <row r="73" spans="1:23" ht="10.5" customHeight="1">
      <c r="A73" s="103" t="s">
        <v>91</v>
      </c>
      <c r="B73" s="103"/>
      <c r="C73" s="103" t="s">
        <v>179</v>
      </c>
      <c r="D73" s="103"/>
      <c r="E73" s="103"/>
      <c r="F73" s="103" t="s">
        <v>180</v>
      </c>
      <c r="G73" s="103"/>
      <c r="H73" s="103"/>
      <c r="I73" s="103"/>
      <c r="J73" s="102">
        <v>0</v>
      </c>
      <c r="K73" s="102"/>
      <c r="L73" s="48">
        <v>0</v>
      </c>
      <c r="M73" s="48">
        <v>2447650.97</v>
      </c>
      <c r="N73" s="102">
        <v>2101854.3</v>
      </c>
      <c r="O73" s="102"/>
      <c r="P73" s="102">
        <v>345796.67</v>
      </c>
      <c r="Q73" s="102"/>
      <c r="R73" s="102">
        <v>0</v>
      </c>
      <c r="S73" s="102"/>
      <c r="T73" s="102"/>
      <c r="U73" s="102"/>
      <c r="V73" s="102"/>
      <c r="W73" s="102"/>
    </row>
    <row r="74" spans="1:23" ht="10.5" customHeight="1">
      <c r="A74" s="103" t="s">
        <v>91</v>
      </c>
      <c r="B74" s="103"/>
      <c r="C74" s="103" t="s">
        <v>181</v>
      </c>
      <c r="D74" s="103"/>
      <c r="E74" s="103"/>
      <c r="F74" s="103" t="s">
        <v>182</v>
      </c>
      <c r="G74" s="103"/>
      <c r="H74" s="103"/>
      <c r="I74" s="103"/>
      <c r="J74" s="102">
        <v>0</v>
      </c>
      <c r="K74" s="102"/>
      <c r="L74" s="48">
        <v>0</v>
      </c>
      <c r="M74" s="48">
        <v>220196.26</v>
      </c>
      <c r="N74" s="102">
        <v>195292.85</v>
      </c>
      <c r="O74" s="102"/>
      <c r="P74" s="102">
        <v>24903.41</v>
      </c>
      <c r="Q74" s="102"/>
      <c r="R74" s="102">
        <v>0</v>
      </c>
      <c r="S74" s="102"/>
      <c r="T74" s="102"/>
      <c r="U74" s="102"/>
      <c r="V74" s="102"/>
      <c r="W74" s="102"/>
    </row>
    <row r="75" spans="1:23" ht="10.5" customHeight="1">
      <c r="A75" s="103" t="s">
        <v>91</v>
      </c>
      <c r="B75" s="103"/>
      <c r="C75" s="103" t="s">
        <v>183</v>
      </c>
      <c r="D75" s="103"/>
      <c r="E75" s="103"/>
      <c r="F75" s="103" t="s">
        <v>184</v>
      </c>
      <c r="G75" s="103"/>
      <c r="H75" s="103"/>
      <c r="I75" s="103"/>
      <c r="J75" s="102">
        <v>0</v>
      </c>
      <c r="K75" s="102"/>
      <c r="L75" s="48">
        <v>0</v>
      </c>
      <c r="M75" s="48">
        <v>119410.75</v>
      </c>
      <c r="N75" s="102">
        <v>116801</v>
      </c>
      <c r="O75" s="102"/>
      <c r="P75" s="102">
        <v>2609.75</v>
      </c>
      <c r="Q75" s="102"/>
      <c r="R75" s="102">
        <v>0</v>
      </c>
      <c r="S75" s="102"/>
      <c r="T75" s="102"/>
      <c r="U75" s="102"/>
      <c r="V75" s="102"/>
      <c r="W75" s="102"/>
    </row>
    <row r="76" spans="1:23" ht="10.5" customHeight="1">
      <c r="A76" s="103" t="s">
        <v>91</v>
      </c>
      <c r="B76" s="103"/>
      <c r="C76" s="103" t="s">
        <v>185</v>
      </c>
      <c r="D76" s="103"/>
      <c r="E76" s="103"/>
      <c r="F76" s="103" t="s">
        <v>186</v>
      </c>
      <c r="G76" s="103"/>
      <c r="H76" s="103"/>
      <c r="I76" s="103"/>
      <c r="J76" s="102">
        <v>0</v>
      </c>
      <c r="K76" s="102"/>
      <c r="L76" s="48">
        <v>0</v>
      </c>
      <c r="M76" s="48">
        <v>2500</v>
      </c>
      <c r="N76" s="102">
        <v>0</v>
      </c>
      <c r="O76" s="102"/>
      <c r="P76" s="102">
        <v>2500</v>
      </c>
      <c r="Q76" s="102"/>
      <c r="R76" s="102">
        <v>0</v>
      </c>
      <c r="S76" s="102"/>
      <c r="T76" s="102"/>
      <c r="U76" s="102"/>
      <c r="V76" s="102"/>
      <c r="W76" s="102"/>
    </row>
    <row r="77" spans="1:23" ht="10.5" customHeight="1">
      <c r="A77" s="103" t="s">
        <v>91</v>
      </c>
      <c r="B77" s="103"/>
      <c r="C77" s="103" t="s">
        <v>187</v>
      </c>
      <c r="D77" s="103"/>
      <c r="E77" s="103"/>
      <c r="F77" s="103" t="s">
        <v>73</v>
      </c>
      <c r="G77" s="103"/>
      <c r="H77" s="103"/>
      <c r="I77" s="103"/>
      <c r="J77" s="102">
        <v>0</v>
      </c>
      <c r="K77" s="102"/>
      <c r="L77" s="48">
        <v>0</v>
      </c>
      <c r="M77" s="48">
        <v>45879.86</v>
      </c>
      <c r="N77" s="102">
        <v>26398.7</v>
      </c>
      <c r="O77" s="102"/>
      <c r="P77" s="102">
        <v>19481.16</v>
      </c>
      <c r="Q77" s="102"/>
      <c r="R77" s="102">
        <v>0</v>
      </c>
      <c r="S77" s="102"/>
      <c r="T77" s="102"/>
      <c r="U77" s="102"/>
      <c r="V77" s="102"/>
      <c r="W77" s="102"/>
    </row>
    <row r="78" spans="1:23" ht="10.5" customHeight="1">
      <c r="A78" s="103" t="s">
        <v>91</v>
      </c>
      <c r="B78" s="103"/>
      <c r="C78" s="103" t="s">
        <v>188</v>
      </c>
      <c r="D78" s="103"/>
      <c r="E78" s="103"/>
      <c r="F78" s="103" t="s">
        <v>189</v>
      </c>
      <c r="G78" s="103"/>
      <c r="H78" s="103"/>
      <c r="I78" s="103"/>
      <c r="J78" s="102">
        <v>0</v>
      </c>
      <c r="K78" s="102"/>
      <c r="L78" s="48">
        <v>0</v>
      </c>
      <c r="M78" s="48">
        <v>4.15</v>
      </c>
      <c r="N78" s="102">
        <v>4.15</v>
      </c>
      <c r="O78" s="102"/>
      <c r="P78" s="102">
        <v>0</v>
      </c>
      <c r="Q78" s="102"/>
      <c r="R78" s="102">
        <v>0</v>
      </c>
      <c r="S78" s="102"/>
      <c r="T78" s="102"/>
      <c r="U78" s="102"/>
      <c r="V78" s="102"/>
      <c r="W78" s="102"/>
    </row>
    <row r="79" spans="1:23" ht="10.5" customHeight="1">
      <c r="A79" s="103" t="s">
        <v>91</v>
      </c>
      <c r="B79" s="103"/>
      <c r="C79" s="103" t="s">
        <v>190</v>
      </c>
      <c r="D79" s="103"/>
      <c r="E79" s="103"/>
      <c r="F79" s="103" t="s">
        <v>191</v>
      </c>
      <c r="G79" s="103"/>
      <c r="H79" s="103"/>
      <c r="I79" s="103"/>
      <c r="J79" s="102">
        <v>0</v>
      </c>
      <c r="K79" s="102"/>
      <c r="L79" s="48">
        <v>0</v>
      </c>
      <c r="M79" s="48">
        <v>1000</v>
      </c>
      <c r="N79" s="102">
        <v>1000</v>
      </c>
      <c r="O79" s="102"/>
      <c r="P79" s="102">
        <v>0</v>
      </c>
      <c r="Q79" s="102"/>
      <c r="R79" s="102">
        <v>0</v>
      </c>
      <c r="S79" s="102"/>
      <c r="T79" s="102"/>
      <c r="U79" s="102"/>
      <c r="V79" s="102"/>
      <c r="W79" s="102"/>
    </row>
    <row r="80" spans="1:23" ht="10.5" customHeight="1">
      <c r="A80" s="103" t="s">
        <v>91</v>
      </c>
      <c r="B80" s="103"/>
      <c r="C80" s="103" t="s">
        <v>192</v>
      </c>
      <c r="D80" s="103"/>
      <c r="E80" s="103"/>
      <c r="F80" s="103" t="s">
        <v>193</v>
      </c>
      <c r="G80" s="103"/>
      <c r="H80" s="103"/>
      <c r="I80" s="103"/>
      <c r="J80" s="102">
        <v>0</v>
      </c>
      <c r="K80" s="102"/>
      <c r="L80" s="48">
        <v>0</v>
      </c>
      <c r="M80" s="48">
        <v>20880</v>
      </c>
      <c r="N80" s="102">
        <v>20880</v>
      </c>
      <c r="O80" s="102"/>
      <c r="P80" s="102">
        <v>0</v>
      </c>
      <c r="Q80" s="102"/>
      <c r="R80" s="102">
        <v>0</v>
      </c>
      <c r="S80" s="102"/>
      <c r="T80" s="102"/>
      <c r="U80" s="102"/>
      <c r="V80" s="102"/>
      <c r="W80" s="102"/>
    </row>
    <row r="81" spans="1:23" ht="10.5" customHeight="1">
      <c r="A81" s="103" t="s">
        <v>91</v>
      </c>
      <c r="B81" s="103"/>
      <c r="C81" s="103" t="s">
        <v>840</v>
      </c>
      <c r="D81" s="103"/>
      <c r="E81" s="103"/>
      <c r="F81" s="103" t="s">
        <v>632</v>
      </c>
      <c r="G81" s="103"/>
      <c r="H81" s="103"/>
      <c r="I81" s="103"/>
      <c r="J81" s="102">
        <v>0</v>
      </c>
      <c r="K81" s="102"/>
      <c r="L81" s="48">
        <v>0</v>
      </c>
      <c r="M81" s="48">
        <v>30209</v>
      </c>
      <c r="N81" s="102">
        <v>30209</v>
      </c>
      <c r="O81" s="102"/>
      <c r="P81" s="102">
        <v>0</v>
      </c>
      <c r="Q81" s="102"/>
      <c r="R81" s="102">
        <v>0</v>
      </c>
      <c r="S81" s="102"/>
      <c r="T81" s="102"/>
      <c r="U81" s="102"/>
      <c r="V81" s="102"/>
      <c r="W81" s="102"/>
    </row>
    <row r="82" spans="1:23" ht="10.5" customHeight="1">
      <c r="A82" s="103" t="s">
        <v>91</v>
      </c>
      <c r="B82" s="103"/>
      <c r="C82" s="103" t="s">
        <v>841</v>
      </c>
      <c r="D82" s="103"/>
      <c r="E82" s="103"/>
      <c r="F82" s="103" t="s">
        <v>842</v>
      </c>
      <c r="G82" s="103"/>
      <c r="H82" s="103"/>
      <c r="I82" s="103"/>
      <c r="J82" s="102">
        <v>0</v>
      </c>
      <c r="K82" s="102"/>
      <c r="L82" s="48">
        <v>0</v>
      </c>
      <c r="M82" s="48">
        <v>312.5</v>
      </c>
      <c r="N82" s="102">
        <v>0</v>
      </c>
      <c r="O82" s="102"/>
      <c r="P82" s="102">
        <v>312.5</v>
      </c>
      <c r="Q82" s="102"/>
      <c r="R82" s="102">
        <v>0</v>
      </c>
      <c r="S82" s="102"/>
      <c r="T82" s="102"/>
      <c r="U82" s="102"/>
      <c r="V82" s="102"/>
      <c r="W82" s="102"/>
    </row>
    <row r="83" spans="1:23" ht="10.5" customHeight="1">
      <c r="A83" s="103" t="s">
        <v>91</v>
      </c>
      <c r="B83" s="103"/>
      <c r="C83" s="103" t="s">
        <v>194</v>
      </c>
      <c r="D83" s="103"/>
      <c r="E83" s="103"/>
      <c r="F83" s="103" t="s">
        <v>195</v>
      </c>
      <c r="G83" s="103"/>
      <c r="H83" s="103"/>
      <c r="I83" s="103"/>
      <c r="J83" s="102">
        <v>0</v>
      </c>
      <c r="K83" s="102"/>
      <c r="L83" s="48">
        <v>0</v>
      </c>
      <c r="M83" s="48">
        <v>86460.91</v>
      </c>
      <c r="N83" s="102">
        <v>29511.63</v>
      </c>
      <c r="O83" s="102"/>
      <c r="P83" s="102">
        <v>56949.28</v>
      </c>
      <c r="Q83" s="102"/>
      <c r="R83" s="102">
        <v>0</v>
      </c>
      <c r="S83" s="102"/>
      <c r="T83" s="102"/>
      <c r="U83" s="102"/>
      <c r="V83" s="102"/>
      <c r="W83" s="102"/>
    </row>
    <row r="84" spans="1:23" ht="10.5" customHeight="1">
      <c r="A84" s="103" t="s">
        <v>91</v>
      </c>
      <c r="B84" s="103"/>
      <c r="C84" s="103" t="s">
        <v>196</v>
      </c>
      <c r="D84" s="103"/>
      <c r="E84" s="103"/>
      <c r="F84" s="103" t="s">
        <v>197</v>
      </c>
      <c r="G84" s="103"/>
      <c r="H84" s="103"/>
      <c r="I84" s="103"/>
      <c r="J84" s="102">
        <v>0</v>
      </c>
      <c r="K84" s="102"/>
      <c r="L84" s="48">
        <v>0</v>
      </c>
      <c r="M84" s="48">
        <v>700</v>
      </c>
      <c r="N84" s="102">
        <v>700</v>
      </c>
      <c r="O84" s="102"/>
      <c r="P84" s="102">
        <v>0</v>
      </c>
      <c r="Q84" s="102"/>
      <c r="R84" s="102">
        <v>0</v>
      </c>
      <c r="S84" s="102"/>
      <c r="T84" s="102"/>
      <c r="U84" s="102"/>
      <c r="V84" s="102"/>
      <c r="W84" s="102"/>
    </row>
    <row r="85" spans="1:23" ht="10.5" customHeight="1">
      <c r="A85" s="103" t="s">
        <v>91</v>
      </c>
      <c r="B85" s="103"/>
      <c r="C85" s="103" t="s">
        <v>198</v>
      </c>
      <c r="D85" s="103"/>
      <c r="E85" s="103"/>
      <c r="F85" s="103" t="s">
        <v>184</v>
      </c>
      <c r="G85" s="103"/>
      <c r="H85" s="103"/>
      <c r="I85" s="103"/>
      <c r="J85" s="102">
        <v>0</v>
      </c>
      <c r="K85" s="102"/>
      <c r="L85" s="48">
        <v>0</v>
      </c>
      <c r="M85" s="48">
        <v>502.28</v>
      </c>
      <c r="N85" s="102">
        <v>418.76</v>
      </c>
      <c r="O85" s="102"/>
      <c r="P85" s="102">
        <v>83.52</v>
      </c>
      <c r="Q85" s="102"/>
      <c r="R85" s="102">
        <v>0</v>
      </c>
      <c r="S85" s="102"/>
      <c r="T85" s="102"/>
      <c r="U85" s="102"/>
      <c r="V85" s="102"/>
      <c r="W85" s="102"/>
    </row>
    <row r="86" spans="1:23" ht="10.5" customHeight="1">
      <c r="A86" s="103" t="s">
        <v>91</v>
      </c>
      <c r="B86" s="103"/>
      <c r="C86" s="103" t="s">
        <v>199</v>
      </c>
      <c r="D86" s="103"/>
      <c r="E86" s="103"/>
      <c r="F86" s="103" t="s">
        <v>121</v>
      </c>
      <c r="G86" s="103"/>
      <c r="H86" s="103"/>
      <c r="I86" s="103"/>
      <c r="J86" s="102">
        <v>0</v>
      </c>
      <c r="K86" s="102"/>
      <c r="L86" s="48">
        <v>0</v>
      </c>
      <c r="M86" s="48">
        <v>2892.87</v>
      </c>
      <c r="N86" s="102">
        <v>2892.87</v>
      </c>
      <c r="O86" s="102"/>
      <c r="P86" s="102">
        <v>0</v>
      </c>
      <c r="Q86" s="102"/>
      <c r="R86" s="102">
        <v>0</v>
      </c>
      <c r="S86" s="102"/>
      <c r="T86" s="102"/>
      <c r="U86" s="102"/>
      <c r="V86" s="102"/>
      <c r="W86" s="102"/>
    </row>
    <row r="87" spans="1:23" ht="10.5" customHeight="1">
      <c r="A87" s="103" t="s">
        <v>91</v>
      </c>
      <c r="B87" s="103"/>
      <c r="C87" s="103" t="s">
        <v>200</v>
      </c>
      <c r="D87" s="103"/>
      <c r="E87" s="103"/>
      <c r="F87" s="103" t="s">
        <v>201</v>
      </c>
      <c r="G87" s="103"/>
      <c r="H87" s="103"/>
      <c r="I87" s="103"/>
      <c r="J87" s="102">
        <v>0</v>
      </c>
      <c r="K87" s="102"/>
      <c r="L87" s="48">
        <v>0</v>
      </c>
      <c r="M87" s="48">
        <v>12000</v>
      </c>
      <c r="N87" s="102">
        <v>12000</v>
      </c>
      <c r="O87" s="102"/>
      <c r="P87" s="102">
        <v>0</v>
      </c>
      <c r="Q87" s="102"/>
      <c r="R87" s="102">
        <v>0</v>
      </c>
      <c r="S87" s="102"/>
      <c r="T87" s="102"/>
      <c r="U87" s="102"/>
      <c r="V87" s="102"/>
      <c r="W87" s="102"/>
    </row>
    <row r="88" spans="1:23" ht="10.5" customHeight="1">
      <c r="A88" s="103" t="s">
        <v>91</v>
      </c>
      <c r="B88" s="103"/>
      <c r="C88" s="103" t="s">
        <v>202</v>
      </c>
      <c r="D88" s="103"/>
      <c r="E88" s="103"/>
      <c r="F88" s="103" t="s">
        <v>203</v>
      </c>
      <c r="G88" s="103"/>
      <c r="H88" s="103"/>
      <c r="I88" s="103"/>
      <c r="J88" s="102">
        <v>0</v>
      </c>
      <c r="K88" s="102"/>
      <c r="L88" s="48">
        <v>0</v>
      </c>
      <c r="M88" s="48">
        <v>26000</v>
      </c>
      <c r="N88" s="102">
        <v>12500</v>
      </c>
      <c r="O88" s="102"/>
      <c r="P88" s="102">
        <v>13500</v>
      </c>
      <c r="Q88" s="102"/>
      <c r="R88" s="102">
        <v>0</v>
      </c>
      <c r="S88" s="102"/>
      <c r="T88" s="102"/>
      <c r="U88" s="102"/>
      <c r="V88" s="102"/>
      <c r="W88" s="102"/>
    </row>
    <row r="89" spans="1:23" ht="10.5" customHeight="1">
      <c r="A89" s="103" t="s">
        <v>91</v>
      </c>
      <c r="B89" s="103"/>
      <c r="C89" s="103" t="s">
        <v>204</v>
      </c>
      <c r="D89" s="103"/>
      <c r="E89" s="103"/>
      <c r="F89" s="103" t="s">
        <v>205</v>
      </c>
      <c r="G89" s="103"/>
      <c r="H89" s="103"/>
      <c r="I89" s="103"/>
      <c r="J89" s="102">
        <v>0</v>
      </c>
      <c r="K89" s="102"/>
      <c r="L89" s="48">
        <v>0</v>
      </c>
      <c r="M89" s="48">
        <v>1000</v>
      </c>
      <c r="N89" s="102">
        <v>1000</v>
      </c>
      <c r="O89" s="102"/>
      <c r="P89" s="102">
        <v>0</v>
      </c>
      <c r="Q89" s="102"/>
      <c r="R89" s="102">
        <v>0</v>
      </c>
      <c r="S89" s="102"/>
      <c r="T89" s="102"/>
      <c r="U89" s="102"/>
      <c r="V89" s="102"/>
      <c r="W89" s="102"/>
    </row>
    <row r="90" spans="1:23" ht="10.5" customHeight="1">
      <c r="A90" s="103" t="s">
        <v>91</v>
      </c>
      <c r="B90" s="103"/>
      <c r="C90" s="103" t="s">
        <v>843</v>
      </c>
      <c r="D90" s="103"/>
      <c r="E90" s="103"/>
      <c r="F90" s="103" t="s">
        <v>73</v>
      </c>
      <c r="G90" s="103"/>
      <c r="H90" s="103"/>
      <c r="I90" s="103"/>
      <c r="J90" s="102">
        <v>0</v>
      </c>
      <c r="K90" s="102"/>
      <c r="L90" s="48">
        <v>0</v>
      </c>
      <c r="M90" s="48">
        <v>39365.76</v>
      </c>
      <c r="N90" s="102">
        <v>0</v>
      </c>
      <c r="O90" s="102"/>
      <c r="P90" s="102">
        <v>39365.76</v>
      </c>
      <c r="Q90" s="102"/>
      <c r="R90" s="102">
        <v>0</v>
      </c>
      <c r="S90" s="102"/>
      <c r="T90" s="102"/>
      <c r="U90" s="102"/>
      <c r="V90" s="102"/>
      <c r="W90" s="102"/>
    </row>
    <row r="91" spans="1:23" ht="10.5" customHeight="1">
      <c r="A91" s="103" t="s">
        <v>91</v>
      </c>
      <c r="B91" s="103"/>
      <c r="C91" s="103" t="s">
        <v>844</v>
      </c>
      <c r="D91" s="103"/>
      <c r="E91" s="103"/>
      <c r="F91" s="103" t="s">
        <v>845</v>
      </c>
      <c r="G91" s="103"/>
      <c r="H91" s="103"/>
      <c r="I91" s="103"/>
      <c r="J91" s="102">
        <v>0</v>
      </c>
      <c r="K91" s="102"/>
      <c r="L91" s="48">
        <v>0</v>
      </c>
      <c r="M91" s="48">
        <v>1000</v>
      </c>
      <c r="N91" s="102">
        <v>0</v>
      </c>
      <c r="O91" s="102"/>
      <c r="P91" s="102">
        <v>1000</v>
      </c>
      <c r="Q91" s="102"/>
      <c r="R91" s="102">
        <v>0</v>
      </c>
      <c r="S91" s="102"/>
      <c r="T91" s="102"/>
      <c r="U91" s="102"/>
      <c r="V91" s="102"/>
      <c r="W91" s="102"/>
    </row>
    <row r="92" spans="1:23" ht="10.5" customHeight="1">
      <c r="A92" s="103" t="s">
        <v>91</v>
      </c>
      <c r="B92" s="103"/>
      <c r="C92" s="103" t="s">
        <v>846</v>
      </c>
      <c r="D92" s="103"/>
      <c r="E92" s="103"/>
      <c r="F92" s="103" t="s">
        <v>847</v>
      </c>
      <c r="G92" s="103"/>
      <c r="H92" s="103"/>
      <c r="I92" s="103"/>
      <c r="J92" s="102">
        <v>0</v>
      </c>
      <c r="K92" s="102"/>
      <c r="L92" s="48">
        <v>0</v>
      </c>
      <c r="M92" s="48">
        <v>1000</v>
      </c>
      <c r="N92" s="102">
        <v>0</v>
      </c>
      <c r="O92" s="102"/>
      <c r="P92" s="102">
        <v>1000</v>
      </c>
      <c r="Q92" s="102"/>
      <c r="R92" s="102">
        <v>0</v>
      </c>
      <c r="S92" s="102"/>
      <c r="T92" s="102"/>
      <c r="U92" s="102"/>
      <c r="V92" s="102"/>
      <c r="W92" s="102"/>
    </row>
    <row r="93" spans="1:23" ht="10.5" customHeight="1">
      <c r="A93" s="103" t="s">
        <v>91</v>
      </c>
      <c r="B93" s="103"/>
      <c r="C93" s="103" t="s">
        <v>848</v>
      </c>
      <c r="D93" s="103"/>
      <c r="E93" s="103"/>
      <c r="F93" s="103" t="s">
        <v>849</v>
      </c>
      <c r="G93" s="103"/>
      <c r="H93" s="103"/>
      <c r="I93" s="103"/>
      <c r="J93" s="102">
        <v>0</v>
      </c>
      <c r="K93" s="102"/>
      <c r="L93" s="48">
        <v>0</v>
      </c>
      <c r="M93" s="48">
        <v>1000</v>
      </c>
      <c r="N93" s="102">
        <v>0</v>
      </c>
      <c r="O93" s="102"/>
      <c r="P93" s="102">
        <v>1000</v>
      </c>
      <c r="Q93" s="102"/>
      <c r="R93" s="102">
        <v>0</v>
      </c>
      <c r="S93" s="102"/>
      <c r="T93" s="102"/>
      <c r="U93" s="102"/>
      <c r="V93" s="102"/>
      <c r="W93" s="102"/>
    </row>
    <row r="94" spans="1:23" ht="10.5" customHeight="1">
      <c r="A94" s="103" t="s">
        <v>91</v>
      </c>
      <c r="B94" s="103"/>
      <c r="C94" s="103" t="s">
        <v>850</v>
      </c>
      <c r="D94" s="103"/>
      <c r="E94" s="103"/>
      <c r="F94" s="103" t="s">
        <v>851</v>
      </c>
      <c r="G94" s="103"/>
      <c r="H94" s="103"/>
      <c r="I94" s="103"/>
      <c r="J94" s="102">
        <v>0</v>
      </c>
      <c r="K94" s="102"/>
      <c r="L94" s="48">
        <v>0</v>
      </c>
      <c r="M94" s="48">
        <v>1000</v>
      </c>
      <c r="N94" s="102">
        <v>0</v>
      </c>
      <c r="O94" s="102"/>
      <c r="P94" s="102">
        <v>1000</v>
      </c>
      <c r="Q94" s="102"/>
      <c r="R94" s="102">
        <v>0</v>
      </c>
      <c r="S94" s="102"/>
      <c r="T94" s="102"/>
      <c r="U94" s="102"/>
      <c r="V94" s="102"/>
      <c r="W94" s="102"/>
    </row>
    <row r="95" spans="1:23" ht="10.5" customHeight="1">
      <c r="A95" s="103" t="s">
        <v>91</v>
      </c>
      <c r="B95" s="103"/>
      <c r="C95" s="103" t="s">
        <v>206</v>
      </c>
      <c r="D95" s="103"/>
      <c r="E95" s="103"/>
      <c r="F95" s="103" t="s">
        <v>207</v>
      </c>
      <c r="G95" s="103"/>
      <c r="H95" s="103"/>
      <c r="I95" s="103"/>
      <c r="J95" s="102">
        <v>0</v>
      </c>
      <c r="K95" s="102"/>
      <c r="L95" s="48">
        <v>0</v>
      </c>
      <c r="M95" s="48">
        <v>60568.81</v>
      </c>
      <c r="N95" s="102">
        <v>59466.81</v>
      </c>
      <c r="O95" s="102"/>
      <c r="P95" s="102">
        <v>1102</v>
      </c>
      <c r="Q95" s="102"/>
      <c r="R95" s="102">
        <v>0</v>
      </c>
      <c r="S95" s="102"/>
      <c r="T95" s="102"/>
      <c r="U95" s="102"/>
      <c r="V95" s="102"/>
      <c r="W95" s="102"/>
    </row>
    <row r="96" spans="1:23" ht="10.5" customHeight="1">
      <c r="A96" s="103" t="s">
        <v>91</v>
      </c>
      <c r="B96" s="103"/>
      <c r="C96" s="103" t="s">
        <v>208</v>
      </c>
      <c r="D96" s="103"/>
      <c r="E96" s="103"/>
      <c r="F96" s="103" t="s">
        <v>129</v>
      </c>
      <c r="G96" s="103"/>
      <c r="H96" s="103"/>
      <c r="I96" s="103"/>
      <c r="J96" s="102">
        <v>0</v>
      </c>
      <c r="K96" s="102"/>
      <c r="L96" s="48">
        <v>0</v>
      </c>
      <c r="M96" s="48">
        <v>28093.72</v>
      </c>
      <c r="N96" s="102">
        <v>28093.72</v>
      </c>
      <c r="O96" s="102"/>
      <c r="P96" s="102">
        <v>0</v>
      </c>
      <c r="Q96" s="102"/>
      <c r="R96" s="102">
        <v>0</v>
      </c>
      <c r="S96" s="102"/>
      <c r="T96" s="102"/>
      <c r="U96" s="102"/>
      <c r="V96" s="102"/>
      <c r="W96" s="102"/>
    </row>
    <row r="97" spans="1:23" ht="10.5" customHeight="1">
      <c r="A97" s="103" t="s">
        <v>91</v>
      </c>
      <c r="B97" s="103"/>
      <c r="C97" s="103" t="s">
        <v>852</v>
      </c>
      <c r="D97" s="103"/>
      <c r="E97" s="103"/>
      <c r="F97" s="103" t="s">
        <v>853</v>
      </c>
      <c r="G97" s="103"/>
      <c r="H97" s="103"/>
      <c r="I97" s="103"/>
      <c r="J97" s="102">
        <v>0</v>
      </c>
      <c r="K97" s="102"/>
      <c r="L97" s="48">
        <v>0</v>
      </c>
      <c r="M97" s="48">
        <v>31088</v>
      </c>
      <c r="N97" s="102">
        <v>31088</v>
      </c>
      <c r="O97" s="102"/>
      <c r="P97" s="102">
        <v>0</v>
      </c>
      <c r="Q97" s="102"/>
      <c r="R97" s="102">
        <v>0</v>
      </c>
      <c r="S97" s="102"/>
      <c r="T97" s="102"/>
      <c r="U97" s="102"/>
      <c r="V97" s="102"/>
      <c r="W97" s="102"/>
    </row>
    <row r="98" spans="1:23" ht="10.5" customHeight="1">
      <c r="A98" s="103" t="s">
        <v>91</v>
      </c>
      <c r="B98" s="103"/>
      <c r="C98" s="103" t="s">
        <v>209</v>
      </c>
      <c r="D98" s="103"/>
      <c r="E98" s="103"/>
      <c r="F98" s="103" t="s">
        <v>184</v>
      </c>
      <c r="G98" s="103"/>
      <c r="H98" s="103"/>
      <c r="I98" s="103"/>
      <c r="J98" s="102">
        <v>0</v>
      </c>
      <c r="K98" s="102"/>
      <c r="L98" s="48">
        <v>0</v>
      </c>
      <c r="M98" s="48">
        <v>1387.09</v>
      </c>
      <c r="N98" s="102">
        <v>285.09</v>
      </c>
      <c r="O98" s="102"/>
      <c r="P98" s="102">
        <v>1102</v>
      </c>
      <c r="Q98" s="102"/>
      <c r="R98" s="102">
        <v>0</v>
      </c>
      <c r="S98" s="102"/>
      <c r="T98" s="102"/>
      <c r="U98" s="102"/>
      <c r="V98" s="102"/>
      <c r="W98" s="102"/>
    </row>
    <row r="99" spans="1:23" ht="10.5" customHeight="1">
      <c r="A99" s="103" t="s">
        <v>91</v>
      </c>
      <c r="B99" s="103"/>
      <c r="C99" s="103" t="s">
        <v>210</v>
      </c>
      <c r="D99" s="103"/>
      <c r="E99" s="103"/>
      <c r="F99" s="103" t="s">
        <v>211</v>
      </c>
      <c r="G99" s="103"/>
      <c r="H99" s="103"/>
      <c r="I99" s="103"/>
      <c r="J99" s="102">
        <v>0</v>
      </c>
      <c r="K99" s="102"/>
      <c r="L99" s="48">
        <v>0</v>
      </c>
      <c r="M99" s="48">
        <v>132.43</v>
      </c>
      <c r="N99" s="102">
        <v>44.58</v>
      </c>
      <c r="O99" s="102"/>
      <c r="P99" s="102">
        <v>87.85</v>
      </c>
      <c r="Q99" s="102"/>
      <c r="R99" s="102">
        <v>0</v>
      </c>
      <c r="S99" s="102"/>
      <c r="T99" s="102"/>
      <c r="U99" s="102"/>
      <c r="V99" s="102"/>
      <c r="W99" s="102"/>
    </row>
    <row r="100" spans="1:23" ht="10.5" customHeight="1">
      <c r="A100" s="103" t="s">
        <v>91</v>
      </c>
      <c r="B100" s="103"/>
      <c r="C100" s="103" t="s">
        <v>212</v>
      </c>
      <c r="D100" s="103"/>
      <c r="E100" s="103"/>
      <c r="F100" s="103" t="s">
        <v>213</v>
      </c>
      <c r="G100" s="103"/>
      <c r="H100" s="103"/>
      <c r="I100" s="103"/>
      <c r="J100" s="102">
        <v>0</v>
      </c>
      <c r="K100" s="102"/>
      <c r="L100" s="48">
        <v>0</v>
      </c>
      <c r="M100" s="48">
        <v>65.46</v>
      </c>
      <c r="N100" s="102">
        <v>44.58</v>
      </c>
      <c r="O100" s="102"/>
      <c r="P100" s="102">
        <v>20.88</v>
      </c>
      <c r="Q100" s="102"/>
      <c r="R100" s="102">
        <v>0</v>
      </c>
      <c r="S100" s="102"/>
      <c r="T100" s="102"/>
      <c r="U100" s="102"/>
      <c r="V100" s="102"/>
      <c r="W100" s="102"/>
    </row>
    <row r="101" ht="0" customHeight="1" hidden="1"/>
    <row r="102" spans="1:23" ht="10.5" customHeight="1">
      <c r="A102" s="103" t="s">
        <v>91</v>
      </c>
      <c r="B102" s="103"/>
      <c r="C102" s="103" t="s">
        <v>214</v>
      </c>
      <c r="D102" s="103"/>
      <c r="E102" s="103"/>
      <c r="F102" s="103" t="s">
        <v>215</v>
      </c>
      <c r="G102" s="103"/>
      <c r="H102" s="103"/>
      <c r="I102" s="103"/>
      <c r="J102" s="102">
        <v>0</v>
      </c>
      <c r="K102" s="102"/>
      <c r="L102" s="48">
        <v>0</v>
      </c>
      <c r="M102" s="48">
        <v>66.97</v>
      </c>
      <c r="N102" s="102">
        <v>0</v>
      </c>
      <c r="O102" s="102"/>
      <c r="P102" s="102">
        <v>66.97</v>
      </c>
      <c r="Q102" s="102"/>
      <c r="R102" s="102">
        <v>0</v>
      </c>
      <c r="S102" s="102"/>
      <c r="T102" s="102"/>
      <c r="U102" s="102"/>
      <c r="V102" s="102"/>
      <c r="W102" s="102"/>
    </row>
    <row r="103" spans="1:23" ht="10.5" customHeight="1">
      <c r="A103" s="103" t="s">
        <v>91</v>
      </c>
      <c r="B103" s="103"/>
      <c r="C103" s="103" t="s">
        <v>216</v>
      </c>
      <c r="D103" s="103"/>
      <c r="E103" s="103"/>
      <c r="F103" s="103" t="s">
        <v>217</v>
      </c>
      <c r="G103" s="103"/>
      <c r="H103" s="103"/>
      <c r="I103" s="103"/>
      <c r="J103" s="102">
        <v>0</v>
      </c>
      <c r="K103" s="102"/>
      <c r="L103" s="48">
        <v>0</v>
      </c>
      <c r="M103" s="48">
        <v>45.99</v>
      </c>
      <c r="N103" s="102">
        <v>45.99</v>
      </c>
      <c r="O103" s="102"/>
      <c r="P103" s="102">
        <v>0</v>
      </c>
      <c r="Q103" s="102"/>
      <c r="R103" s="102">
        <v>0</v>
      </c>
      <c r="S103" s="102"/>
      <c r="T103" s="102"/>
      <c r="U103" s="102"/>
      <c r="V103" s="102"/>
      <c r="W103" s="102"/>
    </row>
    <row r="104" spans="1:23" ht="10.5" customHeight="1">
      <c r="A104" s="103" t="s">
        <v>91</v>
      </c>
      <c r="B104" s="103"/>
      <c r="C104" s="103" t="s">
        <v>218</v>
      </c>
      <c r="D104" s="103"/>
      <c r="E104" s="103"/>
      <c r="F104" s="103" t="s">
        <v>219</v>
      </c>
      <c r="G104" s="103"/>
      <c r="H104" s="103"/>
      <c r="I104" s="103"/>
      <c r="J104" s="102">
        <v>0</v>
      </c>
      <c r="K104" s="102"/>
      <c r="L104" s="48">
        <v>0</v>
      </c>
      <c r="M104" s="48">
        <v>45.99</v>
      </c>
      <c r="N104" s="102">
        <v>45.99</v>
      </c>
      <c r="O104" s="102"/>
      <c r="P104" s="102">
        <v>0</v>
      </c>
      <c r="Q104" s="102"/>
      <c r="R104" s="102">
        <v>0</v>
      </c>
      <c r="S104" s="102"/>
      <c r="T104" s="102"/>
      <c r="U104" s="102"/>
      <c r="V104" s="102"/>
      <c r="W104" s="102"/>
    </row>
    <row r="105" spans="1:23" ht="10.5" customHeight="1">
      <c r="A105" s="103" t="s">
        <v>91</v>
      </c>
      <c r="B105" s="103"/>
      <c r="C105" s="103" t="s">
        <v>220</v>
      </c>
      <c r="D105" s="103"/>
      <c r="E105" s="103"/>
      <c r="F105" s="103" t="s">
        <v>221</v>
      </c>
      <c r="G105" s="103"/>
      <c r="H105" s="103"/>
      <c r="I105" s="103"/>
      <c r="J105" s="102">
        <v>0</v>
      </c>
      <c r="K105" s="102"/>
      <c r="L105" s="48">
        <v>0</v>
      </c>
      <c r="M105" s="48">
        <v>1.76</v>
      </c>
      <c r="N105" s="102">
        <v>1.76</v>
      </c>
      <c r="O105" s="102"/>
      <c r="P105" s="102">
        <v>0</v>
      </c>
      <c r="Q105" s="102"/>
      <c r="R105" s="102">
        <v>0</v>
      </c>
      <c r="S105" s="102"/>
      <c r="T105" s="102"/>
      <c r="U105" s="102"/>
      <c r="V105" s="102"/>
      <c r="W105" s="102"/>
    </row>
    <row r="106" spans="1:23" ht="10.5" customHeight="1">
      <c r="A106" s="103" t="s">
        <v>91</v>
      </c>
      <c r="B106" s="103"/>
      <c r="C106" s="103" t="s">
        <v>222</v>
      </c>
      <c r="D106" s="103"/>
      <c r="E106" s="103"/>
      <c r="F106" s="103" t="s">
        <v>219</v>
      </c>
      <c r="G106" s="103"/>
      <c r="H106" s="103"/>
      <c r="I106" s="103"/>
      <c r="J106" s="102">
        <v>0</v>
      </c>
      <c r="K106" s="102"/>
      <c r="L106" s="48">
        <v>0</v>
      </c>
      <c r="M106" s="48">
        <v>1.76</v>
      </c>
      <c r="N106" s="102">
        <v>1.76</v>
      </c>
      <c r="O106" s="102"/>
      <c r="P106" s="102">
        <v>0</v>
      </c>
      <c r="Q106" s="102"/>
      <c r="R106" s="102">
        <v>0</v>
      </c>
      <c r="S106" s="102"/>
      <c r="T106" s="102"/>
      <c r="U106" s="102"/>
      <c r="V106" s="102"/>
      <c r="W106" s="102"/>
    </row>
    <row r="107" spans="1:23" ht="10.5" customHeight="1">
      <c r="A107" s="103" t="s">
        <v>91</v>
      </c>
      <c r="B107" s="103"/>
      <c r="C107" s="103" t="s">
        <v>223</v>
      </c>
      <c r="D107" s="103"/>
      <c r="E107" s="103"/>
      <c r="F107" s="103" t="s">
        <v>224</v>
      </c>
      <c r="G107" s="103"/>
      <c r="H107" s="103"/>
      <c r="I107" s="103"/>
      <c r="J107" s="102">
        <v>0</v>
      </c>
      <c r="K107" s="102"/>
      <c r="L107" s="48">
        <v>0</v>
      </c>
      <c r="M107" s="48">
        <v>13.63</v>
      </c>
      <c r="N107" s="102">
        <v>13.63</v>
      </c>
      <c r="O107" s="102"/>
      <c r="P107" s="102">
        <v>0</v>
      </c>
      <c r="Q107" s="102"/>
      <c r="R107" s="102">
        <v>0</v>
      </c>
      <c r="S107" s="102"/>
      <c r="T107" s="102"/>
      <c r="U107" s="102"/>
      <c r="V107" s="102"/>
      <c r="W107" s="102"/>
    </row>
    <row r="108" spans="1:23" ht="10.5" customHeight="1">
      <c r="A108" s="103" t="s">
        <v>91</v>
      </c>
      <c r="B108" s="103"/>
      <c r="C108" s="103" t="s">
        <v>225</v>
      </c>
      <c r="D108" s="103"/>
      <c r="E108" s="103"/>
      <c r="F108" s="103" t="s">
        <v>226</v>
      </c>
      <c r="G108" s="103"/>
      <c r="H108" s="103"/>
      <c r="I108" s="103"/>
      <c r="J108" s="102">
        <v>0</v>
      </c>
      <c r="K108" s="102"/>
      <c r="L108" s="48">
        <v>0</v>
      </c>
      <c r="M108" s="48">
        <v>13.63</v>
      </c>
      <c r="N108" s="102">
        <v>13.63</v>
      </c>
      <c r="O108" s="102"/>
      <c r="P108" s="102">
        <v>0</v>
      </c>
      <c r="Q108" s="102"/>
      <c r="R108" s="102">
        <v>0</v>
      </c>
      <c r="S108" s="102"/>
      <c r="T108" s="102"/>
      <c r="U108" s="102"/>
      <c r="V108" s="102"/>
      <c r="W108" s="102"/>
    </row>
    <row r="109" spans="1:23" ht="10.5" customHeight="1">
      <c r="A109" s="103" t="s">
        <v>91</v>
      </c>
      <c r="B109" s="103"/>
      <c r="C109" s="103" t="s">
        <v>227</v>
      </c>
      <c r="D109" s="103"/>
      <c r="E109" s="103"/>
      <c r="F109" s="103" t="s">
        <v>228</v>
      </c>
      <c r="G109" s="103"/>
      <c r="H109" s="103"/>
      <c r="I109" s="103"/>
      <c r="J109" s="102">
        <v>0</v>
      </c>
      <c r="K109" s="102"/>
      <c r="L109" s="48">
        <v>0</v>
      </c>
      <c r="M109" s="48">
        <v>12.15</v>
      </c>
      <c r="N109" s="102">
        <v>12.15</v>
      </c>
      <c r="O109" s="102"/>
      <c r="P109" s="102">
        <v>0</v>
      </c>
      <c r="Q109" s="102"/>
      <c r="R109" s="102">
        <v>0</v>
      </c>
      <c r="S109" s="102"/>
      <c r="T109" s="102"/>
      <c r="U109" s="102"/>
      <c r="V109" s="102"/>
      <c r="W109" s="102"/>
    </row>
    <row r="110" spans="1:23" ht="10.5" customHeight="1">
      <c r="A110" s="103" t="s">
        <v>91</v>
      </c>
      <c r="B110" s="103"/>
      <c r="C110" s="103" t="s">
        <v>229</v>
      </c>
      <c r="D110" s="103"/>
      <c r="E110" s="103"/>
      <c r="F110" s="103" t="s">
        <v>230</v>
      </c>
      <c r="G110" s="103"/>
      <c r="H110" s="103"/>
      <c r="I110" s="103"/>
      <c r="J110" s="102">
        <v>0</v>
      </c>
      <c r="K110" s="102"/>
      <c r="L110" s="48">
        <v>0</v>
      </c>
      <c r="M110" s="48">
        <v>12.15</v>
      </c>
      <c r="N110" s="102">
        <v>12.15</v>
      </c>
      <c r="O110" s="102"/>
      <c r="P110" s="102">
        <v>0</v>
      </c>
      <c r="Q110" s="102"/>
      <c r="R110" s="102">
        <v>0</v>
      </c>
      <c r="S110" s="102"/>
      <c r="T110" s="102"/>
      <c r="U110" s="102"/>
      <c r="V110" s="102"/>
      <c r="W110" s="102"/>
    </row>
    <row r="111" spans="1:23" ht="10.5" customHeight="1">
      <c r="A111" s="103" t="s">
        <v>91</v>
      </c>
      <c r="B111" s="103"/>
      <c r="C111" s="103" t="s">
        <v>231</v>
      </c>
      <c r="D111" s="103"/>
      <c r="E111" s="103"/>
      <c r="F111" s="103" t="s">
        <v>232</v>
      </c>
      <c r="G111" s="103"/>
      <c r="H111" s="103"/>
      <c r="I111" s="103"/>
      <c r="J111" s="102">
        <v>0</v>
      </c>
      <c r="K111" s="102"/>
      <c r="L111" s="48">
        <v>0</v>
      </c>
      <c r="M111" s="48">
        <v>319.01</v>
      </c>
      <c r="N111" s="102">
        <v>319.01</v>
      </c>
      <c r="O111" s="102"/>
      <c r="P111" s="102">
        <v>0</v>
      </c>
      <c r="Q111" s="102"/>
      <c r="R111" s="102">
        <v>0</v>
      </c>
      <c r="S111" s="102"/>
      <c r="T111" s="102"/>
      <c r="U111" s="102"/>
      <c r="V111" s="102"/>
      <c r="W111" s="102"/>
    </row>
    <row r="112" spans="1:23" ht="10.5" customHeight="1">
      <c r="A112" s="103" t="s">
        <v>91</v>
      </c>
      <c r="B112" s="103"/>
      <c r="C112" s="103" t="s">
        <v>233</v>
      </c>
      <c r="D112" s="103"/>
      <c r="E112" s="103"/>
      <c r="F112" s="103" t="s">
        <v>213</v>
      </c>
      <c r="G112" s="103"/>
      <c r="H112" s="103"/>
      <c r="I112" s="103"/>
      <c r="J112" s="102">
        <v>0</v>
      </c>
      <c r="K112" s="102"/>
      <c r="L112" s="48">
        <v>0</v>
      </c>
      <c r="M112" s="48">
        <v>29.01</v>
      </c>
      <c r="N112" s="102">
        <v>29.01</v>
      </c>
      <c r="O112" s="102"/>
      <c r="P112" s="102">
        <v>0</v>
      </c>
      <c r="Q112" s="102"/>
      <c r="R112" s="102">
        <v>0</v>
      </c>
      <c r="S112" s="102"/>
      <c r="T112" s="102"/>
      <c r="U112" s="102"/>
      <c r="V112" s="102"/>
      <c r="W112" s="102"/>
    </row>
    <row r="113" spans="1:23" ht="10.5" customHeight="1">
      <c r="A113" s="103" t="s">
        <v>91</v>
      </c>
      <c r="B113" s="103"/>
      <c r="C113" s="103" t="s">
        <v>234</v>
      </c>
      <c r="D113" s="103"/>
      <c r="E113" s="103"/>
      <c r="F113" s="103" t="s">
        <v>235</v>
      </c>
      <c r="G113" s="103"/>
      <c r="H113" s="103"/>
      <c r="I113" s="103"/>
      <c r="J113" s="102">
        <v>0</v>
      </c>
      <c r="K113" s="102"/>
      <c r="L113" s="48">
        <v>0</v>
      </c>
      <c r="M113" s="48">
        <v>290</v>
      </c>
      <c r="N113" s="102">
        <v>290</v>
      </c>
      <c r="O113" s="102"/>
      <c r="P113" s="102">
        <v>0</v>
      </c>
      <c r="Q113" s="102"/>
      <c r="R113" s="102">
        <v>0</v>
      </c>
      <c r="S113" s="102"/>
      <c r="T113" s="102"/>
      <c r="U113" s="102"/>
      <c r="V113" s="102"/>
      <c r="W113" s="102"/>
    </row>
    <row r="114" spans="1:23" ht="10.5" customHeight="1">
      <c r="A114" s="103" t="s">
        <v>91</v>
      </c>
      <c r="B114" s="103"/>
      <c r="C114" s="103" t="s">
        <v>236</v>
      </c>
      <c r="D114" s="103"/>
      <c r="E114" s="103"/>
      <c r="F114" s="103" t="s">
        <v>237</v>
      </c>
      <c r="G114" s="103"/>
      <c r="H114" s="103"/>
      <c r="I114" s="103"/>
      <c r="J114" s="102">
        <v>0</v>
      </c>
      <c r="K114" s="102"/>
      <c r="L114" s="48">
        <v>0</v>
      </c>
      <c r="M114" s="48">
        <v>121.02</v>
      </c>
      <c r="N114" s="102">
        <v>121.02</v>
      </c>
      <c r="O114" s="102"/>
      <c r="P114" s="102">
        <v>0</v>
      </c>
      <c r="Q114" s="102"/>
      <c r="R114" s="102">
        <v>0</v>
      </c>
      <c r="S114" s="102"/>
      <c r="T114" s="102"/>
      <c r="U114" s="102"/>
      <c r="V114" s="102"/>
      <c r="W114" s="102"/>
    </row>
    <row r="115" spans="1:23" ht="10.5" customHeight="1">
      <c r="A115" s="103" t="s">
        <v>91</v>
      </c>
      <c r="B115" s="103"/>
      <c r="C115" s="103" t="s">
        <v>238</v>
      </c>
      <c r="D115" s="103"/>
      <c r="E115" s="103"/>
      <c r="F115" s="103" t="s">
        <v>230</v>
      </c>
      <c r="G115" s="103"/>
      <c r="H115" s="103"/>
      <c r="I115" s="103"/>
      <c r="J115" s="102">
        <v>0</v>
      </c>
      <c r="K115" s="102"/>
      <c r="L115" s="48">
        <v>0</v>
      </c>
      <c r="M115" s="48">
        <v>121.02</v>
      </c>
      <c r="N115" s="102">
        <v>121.02</v>
      </c>
      <c r="O115" s="102"/>
      <c r="P115" s="102">
        <v>0</v>
      </c>
      <c r="Q115" s="102"/>
      <c r="R115" s="102">
        <v>0</v>
      </c>
      <c r="S115" s="102"/>
      <c r="T115" s="102"/>
      <c r="U115" s="102"/>
      <c r="V115" s="102"/>
      <c r="W115" s="102"/>
    </row>
    <row r="116" spans="1:23" ht="10.5" customHeight="1">
      <c r="A116" s="103" t="s">
        <v>91</v>
      </c>
      <c r="B116" s="103"/>
      <c r="C116" s="103" t="s">
        <v>239</v>
      </c>
      <c r="D116" s="103"/>
      <c r="E116" s="103"/>
      <c r="F116" s="103" t="s">
        <v>240</v>
      </c>
      <c r="G116" s="103"/>
      <c r="H116" s="103"/>
      <c r="I116" s="103"/>
      <c r="J116" s="102">
        <v>0</v>
      </c>
      <c r="K116" s="102"/>
      <c r="L116" s="48">
        <v>0</v>
      </c>
      <c r="M116" s="48">
        <v>36188.84</v>
      </c>
      <c r="N116" s="102">
        <v>36188.84</v>
      </c>
      <c r="O116" s="102"/>
      <c r="P116" s="102">
        <v>0</v>
      </c>
      <c r="Q116" s="102"/>
      <c r="R116" s="102">
        <v>0</v>
      </c>
      <c r="S116" s="102"/>
      <c r="T116" s="102"/>
      <c r="U116" s="102"/>
      <c r="V116" s="102"/>
      <c r="W116" s="102"/>
    </row>
    <row r="117" spans="1:23" ht="10.5" customHeight="1">
      <c r="A117" s="103" t="s">
        <v>91</v>
      </c>
      <c r="B117" s="103"/>
      <c r="C117" s="103" t="s">
        <v>241</v>
      </c>
      <c r="D117" s="103"/>
      <c r="E117" s="103"/>
      <c r="F117" s="103" t="s">
        <v>226</v>
      </c>
      <c r="G117" s="103"/>
      <c r="H117" s="103"/>
      <c r="I117" s="103"/>
      <c r="J117" s="102">
        <v>0</v>
      </c>
      <c r="K117" s="102"/>
      <c r="L117" s="48">
        <v>0</v>
      </c>
      <c r="M117" s="48">
        <v>36188.84</v>
      </c>
      <c r="N117" s="102">
        <v>36188.84</v>
      </c>
      <c r="O117" s="102"/>
      <c r="P117" s="102">
        <v>0</v>
      </c>
      <c r="Q117" s="102"/>
      <c r="R117" s="102">
        <v>0</v>
      </c>
      <c r="S117" s="102"/>
      <c r="T117" s="102"/>
      <c r="U117" s="102"/>
      <c r="V117" s="102"/>
      <c r="W117" s="102"/>
    </row>
    <row r="118" spans="1:23" ht="10.5" customHeight="1">
      <c r="A118" s="103" t="s">
        <v>91</v>
      </c>
      <c r="B118" s="103"/>
      <c r="C118" s="103" t="s">
        <v>242</v>
      </c>
      <c r="D118" s="103"/>
      <c r="E118" s="103"/>
      <c r="F118" s="103" t="s">
        <v>243</v>
      </c>
      <c r="G118" s="103"/>
      <c r="H118" s="103"/>
      <c r="I118" s="103"/>
      <c r="J118" s="102">
        <v>0</v>
      </c>
      <c r="K118" s="102"/>
      <c r="L118" s="48">
        <v>0</v>
      </c>
      <c r="M118" s="48">
        <v>89889.48</v>
      </c>
      <c r="N118" s="102">
        <v>89347.72</v>
      </c>
      <c r="O118" s="102"/>
      <c r="P118" s="102">
        <v>541.76</v>
      </c>
      <c r="Q118" s="102"/>
      <c r="R118" s="102">
        <v>0</v>
      </c>
      <c r="S118" s="102"/>
      <c r="T118" s="102"/>
      <c r="U118" s="102"/>
      <c r="V118" s="102"/>
      <c r="W118" s="102"/>
    </row>
    <row r="119" spans="1:23" ht="10.5" customHeight="1">
      <c r="A119" s="103" t="s">
        <v>91</v>
      </c>
      <c r="B119" s="103"/>
      <c r="C119" s="103" t="s">
        <v>244</v>
      </c>
      <c r="D119" s="103"/>
      <c r="E119" s="103"/>
      <c r="F119" s="103" t="s">
        <v>245</v>
      </c>
      <c r="G119" s="103"/>
      <c r="H119" s="103"/>
      <c r="I119" s="103"/>
      <c r="J119" s="102">
        <v>0</v>
      </c>
      <c r="K119" s="102"/>
      <c r="L119" s="48">
        <v>0</v>
      </c>
      <c r="M119" s="48">
        <v>500</v>
      </c>
      <c r="N119" s="102">
        <v>0</v>
      </c>
      <c r="O119" s="102"/>
      <c r="P119" s="102">
        <v>500</v>
      </c>
      <c r="Q119" s="102"/>
      <c r="R119" s="102">
        <v>0</v>
      </c>
      <c r="S119" s="102"/>
      <c r="T119" s="102"/>
      <c r="U119" s="102"/>
      <c r="V119" s="102"/>
      <c r="W119" s="102"/>
    </row>
    <row r="120" spans="1:23" ht="10.5" customHeight="1">
      <c r="A120" s="103" t="s">
        <v>91</v>
      </c>
      <c r="B120" s="103"/>
      <c r="C120" s="103" t="s">
        <v>246</v>
      </c>
      <c r="D120" s="103"/>
      <c r="E120" s="103"/>
      <c r="F120" s="103" t="s">
        <v>247</v>
      </c>
      <c r="G120" s="103"/>
      <c r="H120" s="103"/>
      <c r="I120" s="103"/>
      <c r="J120" s="102">
        <v>0</v>
      </c>
      <c r="K120" s="102"/>
      <c r="L120" s="48">
        <v>0</v>
      </c>
      <c r="M120" s="48">
        <v>462.33</v>
      </c>
      <c r="N120" s="102">
        <v>420.57</v>
      </c>
      <c r="O120" s="102"/>
      <c r="P120" s="102">
        <v>41.76</v>
      </c>
      <c r="Q120" s="102"/>
      <c r="R120" s="102">
        <v>0</v>
      </c>
      <c r="S120" s="102"/>
      <c r="T120" s="102"/>
      <c r="U120" s="102"/>
      <c r="V120" s="102"/>
      <c r="W120" s="102"/>
    </row>
    <row r="121" spans="1:23" ht="10.5" customHeight="1">
      <c r="A121" s="103" t="s">
        <v>91</v>
      </c>
      <c r="B121" s="103"/>
      <c r="C121" s="103" t="s">
        <v>248</v>
      </c>
      <c r="D121" s="103"/>
      <c r="E121" s="103"/>
      <c r="F121" s="103" t="s">
        <v>121</v>
      </c>
      <c r="G121" s="103"/>
      <c r="H121" s="103"/>
      <c r="I121" s="103"/>
      <c r="J121" s="102">
        <v>0</v>
      </c>
      <c r="K121" s="102"/>
      <c r="L121" s="48">
        <v>0</v>
      </c>
      <c r="M121" s="48">
        <v>44700.57</v>
      </c>
      <c r="N121" s="102">
        <v>44700.57</v>
      </c>
      <c r="O121" s="102"/>
      <c r="P121" s="102">
        <v>0</v>
      </c>
      <c r="Q121" s="102"/>
      <c r="R121" s="102">
        <v>0</v>
      </c>
      <c r="S121" s="102"/>
      <c r="T121" s="102"/>
      <c r="U121" s="102"/>
      <c r="V121" s="102"/>
      <c r="W121" s="102"/>
    </row>
    <row r="122" spans="1:23" ht="10.5" customHeight="1">
      <c r="A122" s="103" t="s">
        <v>91</v>
      </c>
      <c r="B122" s="103"/>
      <c r="C122" s="103" t="s">
        <v>249</v>
      </c>
      <c r="D122" s="103"/>
      <c r="E122" s="103"/>
      <c r="F122" s="103" t="s">
        <v>129</v>
      </c>
      <c r="G122" s="103"/>
      <c r="H122" s="103"/>
      <c r="I122" s="103"/>
      <c r="J122" s="102">
        <v>0</v>
      </c>
      <c r="K122" s="102"/>
      <c r="L122" s="48">
        <v>0</v>
      </c>
      <c r="M122" s="48">
        <v>12573.72</v>
      </c>
      <c r="N122" s="102">
        <v>12573.72</v>
      </c>
      <c r="O122" s="102"/>
      <c r="P122" s="102">
        <v>0</v>
      </c>
      <c r="Q122" s="102"/>
      <c r="R122" s="102">
        <v>0</v>
      </c>
      <c r="S122" s="102"/>
      <c r="T122" s="102"/>
      <c r="U122" s="102"/>
      <c r="V122" s="102"/>
      <c r="W122" s="102"/>
    </row>
    <row r="123" spans="1:23" ht="10.5" customHeight="1">
      <c r="A123" s="103" t="s">
        <v>91</v>
      </c>
      <c r="B123" s="103"/>
      <c r="C123" s="103" t="s">
        <v>250</v>
      </c>
      <c r="D123" s="103"/>
      <c r="E123" s="103"/>
      <c r="F123" s="103" t="s">
        <v>251</v>
      </c>
      <c r="G123" s="103"/>
      <c r="H123" s="103"/>
      <c r="I123" s="103"/>
      <c r="J123" s="102">
        <v>0</v>
      </c>
      <c r="K123" s="102"/>
      <c r="L123" s="48">
        <v>0</v>
      </c>
      <c r="M123" s="48">
        <v>1972</v>
      </c>
      <c r="N123" s="102">
        <v>1972</v>
      </c>
      <c r="O123" s="102"/>
      <c r="P123" s="102">
        <v>0</v>
      </c>
      <c r="Q123" s="102"/>
      <c r="R123" s="102">
        <v>0</v>
      </c>
      <c r="S123" s="102"/>
      <c r="T123" s="102"/>
      <c r="U123" s="102"/>
      <c r="V123" s="102"/>
      <c r="W123" s="102"/>
    </row>
    <row r="124" spans="1:23" ht="10.5" customHeight="1">
      <c r="A124" s="103" t="s">
        <v>91</v>
      </c>
      <c r="B124" s="103"/>
      <c r="C124" s="103" t="s">
        <v>252</v>
      </c>
      <c r="D124" s="103"/>
      <c r="E124" s="103"/>
      <c r="F124" s="103" t="s">
        <v>253</v>
      </c>
      <c r="G124" s="103"/>
      <c r="H124" s="103"/>
      <c r="I124" s="103"/>
      <c r="J124" s="102">
        <v>0</v>
      </c>
      <c r="K124" s="102"/>
      <c r="L124" s="48">
        <v>0</v>
      </c>
      <c r="M124" s="48">
        <v>150</v>
      </c>
      <c r="N124" s="102">
        <v>150</v>
      </c>
      <c r="O124" s="102"/>
      <c r="P124" s="102">
        <v>0</v>
      </c>
      <c r="Q124" s="102"/>
      <c r="R124" s="102">
        <v>0</v>
      </c>
      <c r="S124" s="102"/>
      <c r="T124" s="102"/>
      <c r="U124" s="102"/>
      <c r="V124" s="102"/>
      <c r="W124" s="102"/>
    </row>
    <row r="125" spans="1:23" ht="10.5" customHeight="1">
      <c r="A125" s="103" t="s">
        <v>91</v>
      </c>
      <c r="B125" s="103"/>
      <c r="C125" s="103" t="s">
        <v>854</v>
      </c>
      <c r="D125" s="103"/>
      <c r="E125" s="103"/>
      <c r="F125" s="103" t="s">
        <v>855</v>
      </c>
      <c r="G125" s="103"/>
      <c r="H125" s="103"/>
      <c r="I125" s="103"/>
      <c r="J125" s="102">
        <v>0</v>
      </c>
      <c r="K125" s="102"/>
      <c r="L125" s="48">
        <v>0</v>
      </c>
      <c r="M125" s="48">
        <v>2038.86</v>
      </c>
      <c r="N125" s="102">
        <v>2038.86</v>
      </c>
      <c r="O125" s="102"/>
      <c r="P125" s="102">
        <v>0</v>
      </c>
      <c r="Q125" s="102"/>
      <c r="R125" s="102">
        <v>0</v>
      </c>
      <c r="S125" s="102"/>
      <c r="T125" s="102"/>
      <c r="U125" s="102"/>
      <c r="V125" s="102"/>
      <c r="W125" s="102"/>
    </row>
    <row r="126" spans="1:23" ht="10.5" customHeight="1">
      <c r="A126" s="103" t="s">
        <v>91</v>
      </c>
      <c r="B126" s="103"/>
      <c r="C126" s="103" t="s">
        <v>856</v>
      </c>
      <c r="D126" s="103"/>
      <c r="E126" s="103"/>
      <c r="F126" s="103" t="s">
        <v>857</v>
      </c>
      <c r="G126" s="103"/>
      <c r="H126" s="103"/>
      <c r="I126" s="103"/>
      <c r="J126" s="102">
        <v>0</v>
      </c>
      <c r="K126" s="102"/>
      <c r="L126" s="48">
        <v>0</v>
      </c>
      <c r="M126" s="48">
        <v>27492</v>
      </c>
      <c r="N126" s="102">
        <v>27492</v>
      </c>
      <c r="O126" s="102"/>
      <c r="P126" s="102">
        <v>0</v>
      </c>
      <c r="Q126" s="102"/>
      <c r="R126" s="102">
        <v>0</v>
      </c>
      <c r="S126" s="102"/>
      <c r="T126" s="102"/>
      <c r="U126" s="102"/>
      <c r="V126" s="102"/>
      <c r="W126" s="102"/>
    </row>
    <row r="127" spans="1:23" ht="10.5" customHeight="1">
      <c r="A127" s="103" t="s">
        <v>91</v>
      </c>
      <c r="B127" s="103"/>
      <c r="C127" s="103" t="s">
        <v>254</v>
      </c>
      <c r="D127" s="103"/>
      <c r="E127" s="103"/>
      <c r="F127" s="103" t="s">
        <v>255</v>
      </c>
      <c r="G127" s="103"/>
      <c r="H127" s="103"/>
      <c r="I127" s="103"/>
      <c r="J127" s="102">
        <v>0</v>
      </c>
      <c r="K127" s="102"/>
      <c r="L127" s="48">
        <v>0</v>
      </c>
      <c r="M127" s="48">
        <v>2.18</v>
      </c>
      <c r="N127" s="102">
        <v>2.18</v>
      </c>
      <c r="O127" s="102"/>
      <c r="P127" s="102">
        <v>0</v>
      </c>
      <c r="Q127" s="102"/>
      <c r="R127" s="102">
        <v>0</v>
      </c>
      <c r="S127" s="102"/>
      <c r="T127" s="102"/>
      <c r="U127" s="102"/>
      <c r="V127" s="102"/>
      <c r="W127" s="102"/>
    </row>
    <row r="128" spans="1:23" ht="10.5" customHeight="1">
      <c r="A128" s="103" t="s">
        <v>91</v>
      </c>
      <c r="B128" s="103"/>
      <c r="C128" s="103" t="s">
        <v>256</v>
      </c>
      <c r="D128" s="103"/>
      <c r="E128" s="103"/>
      <c r="F128" s="103" t="s">
        <v>213</v>
      </c>
      <c r="G128" s="103"/>
      <c r="H128" s="103"/>
      <c r="I128" s="103"/>
      <c r="J128" s="102">
        <v>0</v>
      </c>
      <c r="K128" s="102"/>
      <c r="L128" s="48">
        <v>0</v>
      </c>
      <c r="M128" s="48">
        <v>2.18</v>
      </c>
      <c r="N128" s="102">
        <v>2.18</v>
      </c>
      <c r="O128" s="102"/>
      <c r="P128" s="102">
        <v>0</v>
      </c>
      <c r="Q128" s="102"/>
      <c r="R128" s="102">
        <v>0</v>
      </c>
      <c r="S128" s="102"/>
      <c r="T128" s="102"/>
      <c r="U128" s="102"/>
      <c r="V128" s="102"/>
      <c r="W128" s="102"/>
    </row>
    <row r="129" spans="1:23" ht="10.5" customHeight="1">
      <c r="A129" s="103" t="s">
        <v>91</v>
      </c>
      <c r="B129" s="103"/>
      <c r="C129" s="103" t="s">
        <v>257</v>
      </c>
      <c r="D129" s="103"/>
      <c r="E129" s="103"/>
      <c r="F129" s="103" t="s">
        <v>258</v>
      </c>
      <c r="G129" s="103"/>
      <c r="H129" s="103"/>
      <c r="I129" s="103"/>
      <c r="J129" s="102">
        <v>0</v>
      </c>
      <c r="K129" s="102"/>
      <c r="L129" s="48">
        <v>0</v>
      </c>
      <c r="M129" s="48">
        <v>1953638.12</v>
      </c>
      <c r="N129" s="102">
        <v>1691486.13</v>
      </c>
      <c r="O129" s="102"/>
      <c r="P129" s="102">
        <v>262151.99</v>
      </c>
      <c r="Q129" s="102"/>
      <c r="R129" s="102">
        <v>0</v>
      </c>
      <c r="S129" s="102"/>
      <c r="T129" s="102"/>
      <c r="U129" s="102"/>
      <c r="V129" s="102"/>
      <c r="W129" s="102"/>
    </row>
    <row r="130" spans="1:23" ht="10.5" customHeight="1">
      <c r="A130" s="103" t="s">
        <v>91</v>
      </c>
      <c r="B130" s="103"/>
      <c r="C130" s="103" t="s">
        <v>259</v>
      </c>
      <c r="D130" s="103"/>
      <c r="E130" s="103"/>
      <c r="F130" s="103" t="s">
        <v>59</v>
      </c>
      <c r="G130" s="103"/>
      <c r="H130" s="103"/>
      <c r="I130" s="103"/>
      <c r="J130" s="102">
        <v>0</v>
      </c>
      <c r="K130" s="102"/>
      <c r="L130" s="48">
        <v>0</v>
      </c>
      <c r="M130" s="48">
        <v>131098.48</v>
      </c>
      <c r="N130" s="102">
        <v>131098.48</v>
      </c>
      <c r="O130" s="102"/>
      <c r="P130" s="102">
        <v>0</v>
      </c>
      <c r="Q130" s="102"/>
      <c r="R130" s="102">
        <v>0</v>
      </c>
      <c r="S130" s="102"/>
      <c r="T130" s="102"/>
      <c r="U130" s="102"/>
      <c r="V130" s="102"/>
      <c r="W130" s="102"/>
    </row>
    <row r="131" spans="1:23" ht="10.5" customHeight="1">
      <c r="A131" s="103" t="s">
        <v>91</v>
      </c>
      <c r="B131" s="103"/>
      <c r="C131" s="103" t="s">
        <v>858</v>
      </c>
      <c r="D131" s="103"/>
      <c r="E131" s="103"/>
      <c r="F131" s="103" t="s">
        <v>129</v>
      </c>
      <c r="G131" s="103"/>
      <c r="H131" s="103"/>
      <c r="I131" s="103"/>
      <c r="J131" s="102">
        <v>0</v>
      </c>
      <c r="K131" s="102"/>
      <c r="L131" s="48">
        <v>0</v>
      </c>
      <c r="M131" s="48">
        <v>1522644.39</v>
      </c>
      <c r="N131" s="102">
        <v>1300974.55</v>
      </c>
      <c r="O131" s="102"/>
      <c r="P131" s="102">
        <v>221669.84</v>
      </c>
      <c r="Q131" s="102"/>
      <c r="R131" s="102">
        <v>0</v>
      </c>
      <c r="S131" s="102"/>
      <c r="T131" s="102"/>
      <c r="U131" s="102"/>
      <c r="V131" s="102"/>
      <c r="W131" s="102"/>
    </row>
    <row r="132" spans="1:23" ht="10.5" customHeight="1">
      <c r="A132" s="103" t="s">
        <v>91</v>
      </c>
      <c r="B132" s="103"/>
      <c r="C132" s="103" t="s">
        <v>859</v>
      </c>
      <c r="D132" s="103"/>
      <c r="E132" s="103"/>
      <c r="F132" s="103" t="s">
        <v>73</v>
      </c>
      <c r="G132" s="103"/>
      <c r="H132" s="103"/>
      <c r="I132" s="103"/>
      <c r="J132" s="102">
        <v>0</v>
      </c>
      <c r="K132" s="102"/>
      <c r="L132" s="48">
        <v>0</v>
      </c>
      <c r="M132" s="48">
        <v>299679.57</v>
      </c>
      <c r="N132" s="102">
        <v>259413.1</v>
      </c>
      <c r="O132" s="102"/>
      <c r="P132" s="102">
        <v>40266.47</v>
      </c>
      <c r="Q132" s="102"/>
      <c r="R132" s="102">
        <v>0</v>
      </c>
      <c r="S132" s="102"/>
      <c r="T132" s="102"/>
      <c r="U132" s="102"/>
      <c r="V132" s="102"/>
      <c r="W132" s="102"/>
    </row>
    <row r="133" spans="1:23" ht="10.5" customHeight="1">
      <c r="A133" s="103" t="s">
        <v>91</v>
      </c>
      <c r="B133" s="103"/>
      <c r="C133" s="103" t="s">
        <v>860</v>
      </c>
      <c r="D133" s="103"/>
      <c r="E133" s="103"/>
      <c r="F133" s="103" t="s">
        <v>184</v>
      </c>
      <c r="G133" s="103"/>
      <c r="H133" s="103"/>
      <c r="I133" s="103"/>
      <c r="J133" s="102">
        <v>0</v>
      </c>
      <c r="K133" s="102"/>
      <c r="L133" s="48">
        <v>0</v>
      </c>
      <c r="M133" s="48">
        <v>215.68</v>
      </c>
      <c r="N133" s="102">
        <v>0</v>
      </c>
      <c r="O133" s="102"/>
      <c r="P133" s="102">
        <v>215.68</v>
      </c>
      <c r="Q133" s="102"/>
      <c r="R133" s="102">
        <v>0</v>
      </c>
      <c r="S133" s="102"/>
      <c r="T133" s="102"/>
      <c r="U133" s="102"/>
      <c r="V133" s="102"/>
      <c r="W133" s="102"/>
    </row>
    <row r="134" spans="1:23" ht="10.5" customHeight="1">
      <c r="A134" s="103" t="s">
        <v>91</v>
      </c>
      <c r="B134" s="103"/>
      <c r="C134" s="103" t="s">
        <v>861</v>
      </c>
      <c r="D134" s="103"/>
      <c r="E134" s="103"/>
      <c r="F134" s="103" t="s">
        <v>862</v>
      </c>
      <c r="G134" s="103"/>
      <c r="H134" s="103"/>
      <c r="I134" s="103"/>
      <c r="J134" s="102">
        <v>0</v>
      </c>
      <c r="K134" s="102"/>
      <c r="L134" s="48">
        <v>0</v>
      </c>
      <c r="M134" s="48">
        <v>60.38</v>
      </c>
      <c r="N134" s="102">
        <v>0</v>
      </c>
      <c r="O134" s="102"/>
      <c r="P134" s="102">
        <v>60.38</v>
      </c>
      <c r="Q134" s="102"/>
      <c r="R134" s="102">
        <v>0</v>
      </c>
      <c r="S134" s="102"/>
      <c r="T134" s="102"/>
      <c r="U134" s="102"/>
      <c r="V134" s="102"/>
      <c r="W134" s="102"/>
    </row>
    <row r="135" spans="1:23" ht="10.5" customHeight="1">
      <c r="A135" s="103" t="s">
        <v>91</v>
      </c>
      <c r="B135" s="103"/>
      <c r="C135" s="103" t="s">
        <v>863</v>
      </c>
      <c r="D135" s="103"/>
      <c r="E135" s="103"/>
      <c r="F135" s="103" t="s">
        <v>839</v>
      </c>
      <c r="G135" s="103"/>
      <c r="H135" s="103"/>
      <c r="I135" s="103"/>
      <c r="J135" s="102">
        <v>0</v>
      </c>
      <c r="K135" s="102"/>
      <c r="L135" s="48">
        <v>0</v>
      </c>
      <c r="M135" s="48">
        <v>60.38</v>
      </c>
      <c r="N135" s="102">
        <v>0</v>
      </c>
      <c r="O135" s="102"/>
      <c r="P135" s="102">
        <v>60.38</v>
      </c>
      <c r="Q135" s="102"/>
      <c r="R135" s="102">
        <v>0</v>
      </c>
      <c r="S135" s="102"/>
      <c r="T135" s="102"/>
      <c r="U135" s="102"/>
      <c r="V135" s="102"/>
      <c r="W135" s="102"/>
    </row>
    <row r="136" spans="1:23" ht="10.5" customHeight="1">
      <c r="A136" s="103" t="s">
        <v>91</v>
      </c>
      <c r="B136" s="103"/>
      <c r="C136" s="103" t="s">
        <v>260</v>
      </c>
      <c r="D136" s="103"/>
      <c r="E136" s="103"/>
      <c r="F136" s="103" t="s">
        <v>261</v>
      </c>
      <c r="G136" s="103"/>
      <c r="H136" s="103"/>
      <c r="I136" s="103"/>
      <c r="J136" s="102">
        <v>0</v>
      </c>
      <c r="K136" s="102"/>
      <c r="L136" s="48">
        <v>0</v>
      </c>
      <c r="M136" s="48">
        <v>11307122.68</v>
      </c>
      <c r="N136" s="102">
        <v>11307122.68</v>
      </c>
      <c r="O136" s="102"/>
      <c r="P136" s="102">
        <v>0</v>
      </c>
      <c r="Q136" s="102"/>
      <c r="R136" s="102">
        <v>0</v>
      </c>
      <c r="S136" s="102"/>
      <c r="T136" s="102"/>
      <c r="U136" s="102"/>
      <c r="V136" s="102"/>
      <c r="W136" s="102"/>
    </row>
    <row r="137" ht="6.75" customHeight="1" thickBot="1"/>
    <row r="138" spans="9:23" ht="13.5" customHeight="1" thickTop="1">
      <c r="I138" s="52" t="s">
        <v>262</v>
      </c>
      <c r="J138" s="101">
        <v>138221.25</v>
      </c>
      <c r="K138" s="101"/>
      <c r="L138" s="49">
        <v>0</v>
      </c>
      <c r="M138" s="49">
        <v>3700978.46</v>
      </c>
      <c r="N138" s="101">
        <v>3387203.68</v>
      </c>
      <c r="O138" s="101"/>
      <c r="P138" s="101">
        <v>451996.03</v>
      </c>
      <c r="Q138" s="101"/>
      <c r="R138" s="101">
        <v>0</v>
      </c>
      <c r="S138" s="101"/>
      <c r="T138" s="101"/>
      <c r="U138" s="101"/>
      <c r="V138" s="101"/>
      <c r="W138" s="101"/>
    </row>
    <row r="139" ht="6.75" customHeight="1"/>
    <row r="140" spans="20:25" ht="13.5" customHeight="1">
      <c r="T140" s="100" t="s">
        <v>864</v>
      </c>
      <c r="U140" s="100"/>
      <c r="V140" s="100"/>
      <c r="W140" s="100"/>
      <c r="X140" s="100"/>
      <c r="Y140" s="100"/>
    </row>
  </sheetData>
  <sheetProtection/>
  <mergeCells count="847">
    <mergeCell ref="C1:V1"/>
    <mergeCell ref="A2:F6"/>
    <mergeCell ref="G2:V2"/>
    <mergeCell ref="G3:S4"/>
    <mergeCell ref="T3:V3"/>
    <mergeCell ref="G5:R6"/>
    <mergeCell ref="E7:N7"/>
    <mergeCell ref="O7:T11"/>
    <mergeCell ref="U7:U14"/>
    <mergeCell ref="V7:Y11"/>
    <mergeCell ref="B8:G11"/>
    <mergeCell ref="H8:N8"/>
    <mergeCell ref="H9:N11"/>
    <mergeCell ref="B12:D12"/>
    <mergeCell ref="E12:R16"/>
    <mergeCell ref="S12:T16"/>
    <mergeCell ref="V12:W16"/>
    <mergeCell ref="B13:D15"/>
    <mergeCell ref="U15:U16"/>
    <mergeCell ref="A17:I17"/>
    <mergeCell ref="J17:L17"/>
    <mergeCell ref="M17:O17"/>
    <mergeCell ref="P17:W17"/>
    <mergeCell ref="P20:Q20"/>
    <mergeCell ref="R20:W20"/>
    <mergeCell ref="A18:B18"/>
    <mergeCell ref="C18:E18"/>
    <mergeCell ref="F18:I18"/>
    <mergeCell ref="J18:K18"/>
    <mergeCell ref="N18:O18"/>
    <mergeCell ref="P18:Q18"/>
    <mergeCell ref="F21:I21"/>
    <mergeCell ref="J21:K21"/>
    <mergeCell ref="N21:O21"/>
    <mergeCell ref="P21:Q21"/>
    <mergeCell ref="R18:W18"/>
    <mergeCell ref="A20:B20"/>
    <mergeCell ref="C20:E20"/>
    <mergeCell ref="F20:I20"/>
    <mergeCell ref="J20:K20"/>
    <mergeCell ref="N20:O20"/>
    <mergeCell ref="R21:W21"/>
    <mergeCell ref="A22:B22"/>
    <mergeCell ref="C22:E22"/>
    <mergeCell ref="F22:I22"/>
    <mergeCell ref="J22:K22"/>
    <mergeCell ref="N22:O22"/>
    <mergeCell ref="P22:Q22"/>
    <mergeCell ref="R22:W22"/>
    <mergeCell ref="A21:B21"/>
    <mergeCell ref="C21:E21"/>
    <mergeCell ref="P24:Q24"/>
    <mergeCell ref="R24:W24"/>
    <mergeCell ref="A23:B23"/>
    <mergeCell ref="C23:E23"/>
    <mergeCell ref="F23:I23"/>
    <mergeCell ref="J23:K23"/>
    <mergeCell ref="N23:O23"/>
    <mergeCell ref="P23:Q23"/>
    <mergeCell ref="F25:I25"/>
    <mergeCell ref="J25:K25"/>
    <mergeCell ref="N25:O25"/>
    <mergeCell ref="P25:Q25"/>
    <mergeCell ref="R23:W23"/>
    <mergeCell ref="A24:B24"/>
    <mergeCell ref="C24:E24"/>
    <mergeCell ref="F24:I24"/>
    <mergeCell ref="J24:K24"/>
    <mergeCell ref="N24:O24"/>
    <mergeCell ref="R25:W25"/>
    <mergeCell ref="A26:B26"/>
    <mergeCell ref="C26:E26"/>
    <mergeCell ref="F26:I26"/>
    <mergeCell ref="J26:K26"/>
    <mergeCell ref="N26:O26"/>
    <mergeCell ref="P26:Q26"/>
    <mergeCell ref="R26:W26"/>
    <mergeCell ref="A25:B25"/>
    <mergeCell ref="C25:E25"/>
    <mergeCell ref="P28:Q28"/>
    <mergeCell ref="R28:W28"/>
    <mergeCell ref="A27:B27"/>
    <mergeCell ref="C27:E27"/>
    <mergeCell ref="F27:I27"/>
    <mergeCell ref="J27:K27"/>
    <mergeCell ref="N27:O27"/>
    <mergeCell ref="P27:Q27"/>
    <mergeCell ref="F29:I29"/>
    <mergeCell ref="J29:K29"/>
    <mergeCell ref="N29:O29"/>
    <mergeCell ref="P29:Q29"/>
    <mergeCell ref="R27:W27"/>
    <mergeCell ref="A28:B28"/>
    <mergeCell ref="C28:E28"/>
    <mergeCell ref="F28:I28"/>
    <mergeCell ref="J28:K28"/>
    <mergeCell ref="N28:O28"/>
    <mergeCell ref="R29:W29"/>
    <mergeCell ref="A30:B30"/>
    <mergeCell ref="C30:E30"/>
    <mergeCell ref="F30:I30"/>
    <mergeCell ref="J30:K30"/>
    <mergeCell ref="N30:O30"/>
    <mergeCell ref="P30:Q30"/>
    <mergeCell ref="R30:W30"/>
    <mergeCell ref="A29:B29"/>
    <mergeCell ref="C29:E29"/>
    <mergeCell ref="P32:Q32"/>
    <mergeCell ref="R32:W32"/>
    <mergeCell ref="A31:B31"/>
    <mergeCell ref="C31:E31"/>
    <mergeCell ref="F31:I31"/>
    <mergeCell ref="J31:K31"/>
    <mergeCell ref="N31:O31"/>
    <mergeCell ref="P31:Q31"/>
    <mergeCell ref="F33:I33"/>
    <mergeCell ref="J33:K33"/>
    <mergeCell ref="N33:O33"/>
    <mergeCell ref="P33:Q33"/>
    <mergeCell ref="R31:W31"/>
    <mergeCell ref="A32:B32"/>
    <mergeCell ref="C32:E32"/>
    <mergeCell ref="F32:I32"/>
    <mergeCell ref="J32:K32"/>
    <mergeCell ref="N32:O32"/>
    <mergeCell ref="R33:W33"/>
    <mergeCell ref="A34:B34"/>
    <mergeCell ref="C34:E34"/>
    <mergeCell ref="F34:I34"/>
    <mergeCell ref="J34:K34"/>
    <mergeCell ref="N34:O34"/>
    <mergeCell ref="P34:Q34"/>
    <mergeCell ref="R34:W34"/>
    <mergeCell ref="A33:B33"/>
    <mergeCell ref="C33:E33"/>
    <mergeCell ref="P36:Q36"/>
    <mergeCell ref="R36:W36"/>
    <mergeCell ref="A35:B35"/>
    <mergeCell ref="C35:E35"/>
    <mergeCell ref="F35:I35"/>
    <mergeCell ref="J35:K35"/>
    <mergeCell ref="N35:O35"/>
    <mergeCell ref="P35:Q35"/>
    <mergeCell ref="F37:I37"/>
    <mergeCell ref="J37:K37"/>
    <mergeCell ref="N37:O37"/>
    <mergeCell ref="P37:Q37"/>
    <mergeCell ref="R35:W35"/>
    <mergeCell ref="A36:B36"/>
    <mergeCell ref="C36:E36"/>
    <mergeCell ref="F36:I36"/>
    <mergeCell ref="J36:K36"/>
    <mergeCell ref="N36:O36"/>
    <mergeCell ref="R37:W37"/>
    <mergeCell ref="A38:B38"/>
    <mergeCell ref="C38:E38"/>
    <mergeCell ref="F38:I38"/>
    <mergeCell ref="J38:K38"/>
    <mergeCell ref="N38:O38"/>
    <mergeCell ref="P38:Q38"/>
    <mergeCell ref="R38:W38"/>
    <mergeCell ref="A37:B37"/>
    <mergeCell ref="C37:E37"/>
    <mergeCell ref="P40:Q40"/>
    <mergeCell ref="R40:W40"/>
    <mergeCell ref="A39:B39"/>
    <mergeCell ref="C39:E39"/>
    <mergeCell ref="F39:I39"/>
    <mergeCell ref="J39:K39"/>
    <mergeCell ref="N39:O39"/>
    <mergeCell ref="P39:Q39"/>
    <mergeCell ref="F41:I41"/>
    <mergeCell ref="J41:K41"/>
    <mergeCell ref="N41:O41"/>
    <mergeCell ref="P41:Q41"/>
    <mergeCell ref="R39:W39"/>
    <mergeCell ref="A40:B40"/>
    <mergeCell ref="C40:E40"/>
    <mergeCell ref="F40:I40"/>
    <mergeCell ref="J40:K40"/>
    <mergeCell ref="N40:O40"/>
    <mergeCell ref="R41:W41"/>
    <mergeCell ref="A42:B42"/>
    <mergeCell ref="C42:E42"/>
    <mergeCell ref="F42:I42"/>
    <mergeCell ref="J42:K42"/>
    <mergeCell ref="N42:O42"/>
    <mergeCell ref="P42:Q42"/>
    <mergeCell ref="R42:W42"/>
    <mergeCell ref="A41:B41"/>
    <mergeCell ref="C41:E41"/>
    <mergeCell ref="P44:Q44"/>
    <mergeCell ref="R44:W44"/>
    <mergeCell ref="A43:B43"/>
    <mergeCell ref="C43:E43"/>
    <mergeCell ref="F43:I43"/>
    <mergeCell ref="J43:K43"/>
    <mergeCell ref="N43:O43"/>
    <mergeCell ref="P43:Q43"/>
    <mergeCell ref="F45:I45"/>
    <mergeCell ref="J45:K45"/>
    <mergeCell ref="N45:O45"/>
    <mergeCell ref="P45:Q45"/>
    <mergeCell ref="R43:W43"/>
    <mergeCell ref="A44:B44"/>
    <mergeCell ref="C44:E44"/>
    <mergeCell ref="F44:I44"/>
    <mergeCell ref="J44:K44"/>
    <mergeCell ref="N44:O44"/>
    <mergeCell ref="R45:W45"/>
    <mergeCell ref="A46:B46"/>
    <mergeCell ref="C46:E46"/>
    <mergeCell ref="F46:I46"/>
    <mergeCell ref="J46:K46"/>
    <mergeCell ref="N46:O46"/>
    <mergeCell ref="P46:Q46"/>
    <mergeCell ref="R46:W46"/>
    <mergeCell ref="A45:B45"/>
    <mergeCell ref="C45:E45"/>
    <mergeCell ref="P48:Q48"/>
    <mergeCell ref="R48:W48"/>
    <mergeCell ref="A47:B47"/>
    <mergeCell ref="C47:E47"/>
    <mergeCell ref="F47:I47"/>
    <mergeCell ref="J47:K47"/>
    <mergeCell ref="N47:O47"/>
    <mergeCell ref="P47:Q47"/>
    <mergeCell ref="F49:I49"/>
    <mergeCell ref="J49:K49"/>
    <mergeCell ref="N49:O49"/>
    <mergeCell ref="P49:Q49"/>
    <mergeCell ref="R47:W47"/>
    <mergeCell ref="A48:B48"/>
    <mergeCell ref="C48:E48"/>
    <mergeCell ref="F48:I48"/>
    <mergeCell ref="J48:K48"/>
    <mergeCell ref="N48:O48"/>
    <mergeCell ref="R49:W49"/>
    <mergeCell ref="A50:B50"/>
    <mergeCell ref="C50:E50"/>
    <mergeCell ref="F50:I50"/>
    <mergeCell ref="J50:K50"/>
    <mergeCell ref="N50:O50"/>
    <mergeCell ref="P50:Q50"/>
    <mergeCell ref="R50:W50"/>
    <mergeCell ref="A49:B49"/>
    <mergeCell ref="C49:E49"/>
    <mergeCell ref="P52:Q52"/>
    <mergeCell ref="R52:W52"/>
    <mergeCell ref="A51:B51"/>
    <mergeCell ref="C51:E51"/>
    <mergeCell ref="F51:I51"/>
    <mergeCell ref="J51:K51"/>
    <mergeCell ref="N51:O51"/>
    <mergeCell ref="P51:Q51"/>
    <mergeCell ref="F53:I53"/>
    <mergeCell ref="J53:K53"/>
    <mergeCell ref="N53:O53"/>
    <mergeCell ref="P53:Q53"/>
    <mergeCell ref="R51:W51"/>
    <mergeCell ref="A52:B52"/>
    <mergeCell ref="C52:E52"/>
    <mergeCell ref="F52:I52"/>
    <mergeCell ref="J52:K52"/>
    <mergeCell ref="N52:O52"/>
    <mergeCell ref="R53:W53"/>
    <mergeCell ref="A54:B54"/>
    <mergeCell ref="C54:E54"/>
    <mergeCell ref="F54:I54"/>
    <mergeCell ref="J54:K54"/>
    <mergeCell ref="N54:O54"/>
    <mergeCell ref="P54:Q54"/>
    <mergeCell ref="R54:W54"/>
    <mergeCell ref="A53:B53"/>
    <mergeCell ref="C53:E53"/>
    <mergeCell ref="P56:Q56"/>
    <mergeCell ref="R56:W56"/>
    <mergeCell ref="A55:B55"/>
    <mergeCell ref="C55:E55"/>
    <mergeCell ref="F55:I55"/>
    <mergeCell ref="J55:K55"/>
    <mergeCell ref="N55:O55"/>
    <mergeCell ref="P55:Q55"/>
    <mergeCell ref="F57:I57"/>
    <mergeCell ref="J57:K57"/>
    <mergeCell ref="N57:O57"/>
    <mergeCell ref="P57:Q57"/>
    <mergeCell ref="R55:W55"/>
    <mergeCell ref="A56:B56"/>
    <mergeCell ref="C56:E56"/>
    <mergeCell ref="F56:I56"/>
    <mergeCell ref="J56:K56"/>
    <mergeCell ref="N56:O56"/>
    <mergeCell ref="R57:W57"/>
    <mergeCell ref="A58:B58"/>
    <mergeCell ref="C58:E58"/>
    <mergeCell ref="F58:I58"/>
    <mergeCell ref="J58:K58"/>
    <mergeCell ref="N58:O58"/>
    <mergeCell ref="P58:Q58"/>
    <mergeCell ref="R58:W58"/>
    <mergeCell ref="A57:B57"/>
    <mergeCell ref="C57:E57"/>
    <mergeCell ref="R60:W60"/>
    <mergeCell ref="R59:W59"/>
    <mergeCell ref="A59:B59"/>
    <mergeCell ref="C59:E59"/>
    <mergeCell ref="F59:I59"/>
    <mergeCell ref="J59:K59"/>
    <mergeCell ref="N59:O59"/>
    <mergeCell ref="P59:Q59"/>
    <mergeCell ref="A60:B60"/>
    <mergeCell ref="C60:E60"/>
    <mergeCell ref="F60:I60"/>
    <mergeCell ref="J60:K60"/>
    <mergeCell ref="N60:O60"/>
    <mergeCell ref="P60:Q60"/>
    <mergeCell ref="P62:Q62"/>
    <mergeCell ref="R62:W62"/>
    <mergeCell ref="A61:B61"/>
    <mergeCell ref="C61:E61"/>
    <mergeCell ref="F61:I61"/>
    <mergeCell ref="J61:K61"/>
    <mergeCell ref="N61:O61"/>
    <mergeCell ref="P61:Q61"/>
    <mergeCell ref="F63:I63"/>
    <mergeCell ref="J63:K63"/>
    <mergeCell ref="N63:O63"/>
    <mergeCell ref="P63:Q63"/>
    <mergeCell ref="R61:W61"/>
    <mergeCell ref="A62:B62"/>
    <mergeCell ref="C62:E62"/>
    <mergeCell ref="F62:I62"/>
    <mergeCell ref="J62:K62"/>
    <mergeCell ref="N62:O62"/>
    <mergeCell ref="R63:W63"/>
    <mergeCell ref="A64:B64"/>
    <mergeCell ref="C64:E64"/>
    <mergeCell ref="F64:I64"/>
    <mergeCell ref="J64:K64"/>
    <mergeCell ref="N64:O64"/>
    <mergeCell ref="P64:Q64"/>
    <mergeCell ref="R64:W64"/>
    <mergeCell ref="A63:B63"/>
    <mergeCell ref="C63:E63"/>
    <mergeCell ref="P66:Q66"/>
    <mergeCell ref="R66:W66"/>
    <mergeCell ref="A65:B65"/>
    <mergeCell ref="C65:E65"/>
    <mergeCell ref="F65:I65"/>
    <mergeCell ref="J65:K65"/>
    <mergeCell ref="N65:O65"/>
    <mergeCell ref="P65:Q65"/>
    <mergeCell ref="F67:I67"/>
    <mergeCell ref="J67:K67"/>
    <mergeCell ref="N67:O67"/>
    <mergeCell ref="P67:Q67"/>
    <mergeCell ref="R65:W65"/>
    <mergeCell ref="A66:B66"/>
    <mergeCell ref="C66:E66"/>
    <mergeCell ref="F66:I66"/>
    <mergeCell ref="J66:K66"/>
    <mergeCell ref="N66:O66"/>
    <mergeCell ref="R67:W67"/>
    <mergeCell ref="A68:B68"/>
    <mergeCell ref="C68:E68"/>
    <mergeCell ref="F68:I68"/>
    <mergeCell ref="J68:K68"/>
    <mergeCell ref="N68:O68"/>
    <mergeCell ref="P68:Q68"/>
    <mergeCell ref="R68:W68"/>
    <mergeCell ref="A67:B67"/>
    <mergeCell ref="C67:E67"/>
    <mergeCell ref="P70:Q70"/>
    <mergeCell ref="R70:W70"/>
    <mergeCell ref="A69:B69"/>
    <mergeCell ref="C69:E69"/>
    <mergeCell ref="F69:I69"/>
    <mergeCell ref="J69:K69"/>
    <mergeCell ref="N69:O69"/>
    <mergeCell ref="P69:Q69"/>
    <mergeCell ref="F71:I71"/>
    <mergeCell ref="J71:K71"/>
    <mergeCell ref="N71:O71"/>
    <mergeCell ref="P71:Q71"/>
    <mergeCell ref="R69:W69"/>
    <mergeCell ref="A70:B70"/>
    <mergeCell ref="C70:E70"/>
    <mergeCell ref="F70:I70"/>
    <mergeCell ref="J70:K70"/>
    <mergeCell ref="N70:O70"/>
    <mergeCell ref="R71:W71"/>
    <mergeCell ref="A72:B72"/>
    <mergeCell ref="C72:E72"/>
    <mergeCell ref="F72:I72"/>
    <mergeCell ref="J72:K72"/>
    <mergeCell ref="N72:O72"/>
    <mergeCell ref="P72:Q72"/>
    <mergeCell ref="R72:W72"/>
    <mergeCell ref="A71:B71"/>
    <mergeCell ref="C71:E71"/>
    <mergeCell ref="P74:Q74"/>
    <mergeCell ref="R74:W74"/>
    <mergeCell ref="A73:B73"/>
    <mergeCell ref="C73:E73"/>
    <mergeCell ref="F73:I73"/>
    <mergeCell ref="J73:K73"/>
    <mergeCell ref="N73:O73"/>
    <mergeCell ref="P73:Q73"/>
    <mergeCell ref="F75:I75"/>
    <mergeCell ref="J75:K75"/>
    <mergeCell ref="N75:O75"/>
    <mergeCell ref="P75:Q75"/>
    <mergeCell ref="R73:W73"/>
    <mergeCell ref="A74:B74"/>
    <mergeCell ref="C74:E74"/>
    <mergeCell ref="F74:I74"/>
    <mergeCell ref="J74:K74"/>
    <mergeCell ref="N74:O74"/>
    <mergeCell ref="R75:W75"/>
    <mergeCell ref="A76:B76"/>
    <mergeCell ref="C76:E76"/>
    <mergeCell ref="F76:I76"/>
    <mergeCell ref="J76:K76"/>
    <mergeCell ref="N76:O76"/>
    <mergeCell ref="P76:Q76"/>
    <mergeCell ref="R76:W76"/>
    <mergeCell ref="A75:B75"/>
    <mergeCell ref="C75:E75"/>
    <mergeCell ref="P78:Q78"/>
    <mergeCell ref="R78:W78"/>
    <mergeCell ref="A77:B77"/>
    <mergeCell ref="C77:E77"/>
    <mergeCell ref="F77:I77"/>
    <mergeCell ref="J77:K77"/>
    <mergeCell ref="N77:O77"/>
    <mergeCell ref="P77:Q77"/>
    <mergeCell ref="F79:I79"/>
    <mergeCell ref="J79:K79"/>
    <mergeCell ref="N79:O79"/>
    <mergeCell ref="P79:Q79"/>
    <mergeCell ref="R77:W77"/>
    <mergeCell ref="A78:B78"/>
    <mergeCell ref="C78:E78"/>
    <mergeCell ref="F78:I78"/>
    <mergeCell ref="J78:K78"/>
    <mergeCell ref="N78:O78"/>
    <mergeCell ref="R79:W79"/>
    <mergeCell ref="A80:B80"/>
    <mergeCell ref="C80:E80"/>
    <mergeCell ref="F80:I80"/>
    <mergeCell ref="J80:K80"/>
    <mergeCell ref="N80:O80"/>
    <mergeCell ref="P80:Q80"/>
    <mergeCell ref="R80:W80"/>
    <mergeCell ref="A79:B79"/>
    <mergeCell ref="C79:E79"/>
    <mergeCell ref="P82:Q82"/>
    <mergeCell ref="R82:W82"/>
    <mergeCell ref="A81:B81"/>
    <mergeCell ref="C81:E81"/>
    <mergeCell ref="F81:I81"/>
    <mergeCell ref="J81:K81"/>
    <mergeCell ref="N81:O81"/>
    <mergeCell ref="P81:Q81"/>
    <mergeCell ref="F83:I83"/>
    <mergeCell ref="J83:K83"/>
    <mergeCell ref="N83:O83"/>
    <mergeCell ref="P83:Q83"/>
    <mergeCell ref="R81:W81"/>
    <mergeCell ref="A82:B82"/>
    <mergeCell ref="C82:E82"/>
    <mergeCell ref="F82:I82"/>
    <mergeCell ref="J82:K82"/>
    <mergeCell ref="N82:O82"/>
    <mergeCell ref="R83:W83"/>
    <mergeCell ref="A84:B84"/>
    <mergeCell ref="C84:E84"/>
    <mergeCell ref="F84:I84"/>
    <mergeCell ref="J84:K84"/>
    <mergeCell ref="N84:O84"/>
    <mergeCell ref="P84:Q84"/>
    <mergeCell ref="R84:W84"/>
    <mergeCell ref="A83:B83"/>
    <mergeCell ref="C83:E83"/>
    <mergeCell ref="P86:Q86"/>
    <mergeCell ref="R86:W86"/>
    <mergeCell ref="A85:B85"/>
    <mergeCell ref="C85:E85"/>
    <mergeCell ref="F85:I85"/>
    <mergeCell ref="J85:K85"/>
    <mergeCell ref="N85:O85"/>
    <mergeCell ref="P85:Q85"/>
    <mergeCell ref="F87:I87"/>
    <mergeCell ref="J87:K87"/>
    <mergeCell ref="N87:O87"/>
    <mergeCell ref="P87:Q87"/>
    <mergeCell ref="R85:W85"/>
    <mergeCell ref="A86:B86"/>
    <mergeCell ref="C86:E86"/>
    <mergeCell ref="F86:I86"/>
    <mergeCell ref="J86:K86"/>
    <mergeCell ref="N86:O86"/>
    <mergeCell ref="R87:W87"/>
    <mergeCell ref="A88:B88"/>
    <mergeCell ref="C88:E88"/>
    <mergeCell ref="F88:I88"/>
    <mergeCell ref="J88:K88"/>
    <mergeCell ref="N88:O88"/>
    <mergeCell ref="P88:Q88"/>
    <mergeCell ref="R88:W88"/>
    <mergeCell ref="A87:B87"/>
    <mergeCell ref="C87:E87"/>
    <mergeCell ref="P90:Q90"/>
    <mergeCell ref="R90:W90"/>
    <mergeCell ref="A89:B89"/>
    <mergeCell ref="C89:E89"/>
    <mergeCell ref="F89:I89"/>
    <mergeCell ref="J89:K89"/>
    <mergeCell ref="N89:O89"/>
    <mergeCell ref="P89:Q89"/>
    <mergeCell ref="F91:I91"/>
    <mergeCell ref="J91:K91"/>
    <mergeCell ref="N91:O91"/>
    <mergeCell ref="P91:Q91"/>
    <mergeCell ref="R89:W89"/>
    <mergeCell ref="A90:B90"/>
    <mergeCell ref="C90:E90"/>
    <mergeCell ref="F90:I90"/>
    <mergeCell ref="J90:K90"/>
    <mergeCell ref="N90:O90"/>
    <mergeCell ref="R91:W91"/>
    <mergeCell ref="A92:B92"/>
    <mergeCell ref="C92:E92"/>
    <mergeCell ref="F92:I92"/>
    <mergeCell ref="J92:K92"/>
    <mergeCell ref="N92:O92"/>
    <mergeCell ref="P92:Q92"/>
    <mergeCell ref="R92:W92"/>
    <mergeCell ref="A91:B91"/>
    <mergeCell ref="C91:E91"/>
    <mergeCell ref="P94:Q94"/>
    <mergeCell ref="R94:W94"/>
    <mergeCell ref="A93:B93"/>
    <mergeCell ref="C93:E93"/>
    <mergeCell ref="F93:I93"/>
    <mergeCell ref="J93:K93"/>
    <mergeCell ref="N93:O93"/>
    <mergeCell ref="P93:Q93"/>
    <mergeCell ref="F95:I95"/>
    <mergeCell ref="J95:K95"/>
    <mergeCell ref="N95:O95"/>
    <mergeCell ref="P95:Q95"/>
    <mergeCell ref="R93:W93"/>
    <mergeCell ref="A94:B94"/>
    <mergeCell ref="C94:E94"/>
    <mergeCell ref="F94:I94"/>
    <mergeCell ref="J94:K94"/>
    <mergeCell ref="N94:O94"/>
    <mergeCell ref="R95:W95"/>
    <mergeCell ref="A96:B96"/>
    <mergeCell ref="C96:E96"/>
    <mergeCell ref="F96:I96"/>
    <mergeCell ref="J96:K96"/>
    <mergeCell ref="N96:O96"/>
    <mergeCell ref="P96:Q96"/>
    <mergeCell ref="R96:W96"/>
    <mergeCell ref="A95:B95"/>
    <mergeCell ref="C95:E95"/>
    <mergeCell ref="A97:B97"/>
    <mergeCell ref="C97:E97"/>
    <mergeCell ref="F97:I97"/>
    <mergeCell ref="J97:K97"/>
    <mergeCell ref="N97:O97"/>
    <mergeCell ref="P97:Q97"/>
    <mergeCell ref="A98:B98"/>
    <mergeCell ref="C98:E98"/>
    <mergeCell ref="F98:I98"/>
    <mergeCell ref="J98:K98"/>
    <mergeCell ref="N98:O98"/>
    <mergeCell ref="P98:Q98"/>
    <mergeCell ref="C99:E99"/>
    <mergeCell ref="F99:I99"/>
    <mergeCell ref="J99:K99"/>
    <mergeCell ref="N99:O99"/>
    <mergeCell ref="P99:Q99"/>
    <mergeCell ref="R97:W97"/>
    <mergeCell ref="R98:W98"/>
    <mergeCell ref="R102:W102"/>
    <mergeCell ref="R99:W99"/>
    <mergeCell ref="A100:B100"/>
    <mergeCell ref="C100:E100"/>
    <mergeCell ref="F100:I100"/>
    <mergeCell ref="J100:K100"/>
    <mergeCell ref="N100:O100"/>
    <mergeCell ref="P100:Q100"/>
    <mergeCell ref="R100:W100"/>
    <mergeCell ref="A99:B99"/>
    <mergeCell ref="A102:B102"/>
    <mergeCell ref="C102:E102"/>
    <mergeCell ref="F102:I102"/>
    <mergeCell ref="J102:K102"/>
    <mergeCell ref="N102:O102"/>
    <mergeCell ref="P102:Q102"/>
    <mergeCell ref="P104:Q104"/>
    <mergeCell ref="R104:W104"/>
    <mergeCell ref="A103:B103"/>
    <mergeCell ref="C103:E103"/>
    <mergeCell ref="F103:I103"/>
    <mergeCell ref="J103:K103"/>
    <mergeCell ref="N103:O103"/>
    <mergeCell ref="P103:Q103"/>
    <mergeCell ref="F105:I105"/>
    <mergeCell ref="J105:K105"/>
    <mergeCell ref="N105:O105"/>
    <mergeCell ref="P105:Q105"/>
    <mergeCell ref="R103:W103"/>
    <mergeCell ref="A104:B104"/>
    <mergeCell ref="C104:E104"/>
    <mergeCell ref="F104:I104"/>
    <mergeCell ref="J104:K104"/>
    <mergeCell ref="N104:O104"/>
    <mergeCell ref="R105:W105"/>
    <mergeCell ref="A106:B106"/>
    <mergeCell ref="C106:E106"/>
    <mergeCell ref="F106:I106"/>
    <mergeCell ref="J106:K106"/>
    <mergeCell ref="N106:O106"/>
    <mergeCell ref="P106:Q106"/>
    <mergeCell ref="R106:W106"/>
    <mergeCell ref="A105:B105"/>
    <mergeCell ref="C105:E105"/>
    <mergeCell ref="P108:Q108"/>
    <mergeCell ref="R108:W108"/>
    <mergeCell ref="A107:B107"/>
    <mergeCell ref="C107:E107"/>
    <mergeCell ref="F107:I107"/>
    <mergeCell ref="J107:K107"/>
    <mergeCell ref="N107:O107"/>
    <mergeCell ref="P107:Q107"/>
    <mergeCell ref="F109:I109"/>
    <mergeCell ref="J109:K109"/>
    <mergeCell ref="N109:O109"/>
    <mergeCell ref="P109:Q109"/>
    <mergeCell ref="R107:W107"/>
    <mergeCell ref="A108:B108"/>
    <mergeCell ref="C108:E108"/>
    <mergeCell ref="F108:I108"/>
    <mergeCell ref="J108:K108"/>
    <mergeCell ref="N108:O108"/>
    <mergeCell ref="R109:W109"/>
    <mergeCell ref="A110:B110"/>
    <mergeCell ref="C110:E110"/>
    <mergeCell ref="F110:I110"/>
    <mergeCell ref="J110:K110"/>
    <mergeCell ref="N110:O110"/>
    <mergeCell ref="P110:Q110"/>
    <mergeCell ref="R110:W110"/>
    <mergeCell ref="A109:B109"/>
    <mergeCell ref="C109:E109"/>
    <mergeCell ref="P112:Q112"/>
    <mergeCell ref="R112:W112"/>
    <mergeCell ref="A111:B111"/>
    <mergeCell ref="C111:E111"/>
    <mergeCell ref="F111:I111"/>
    <mergeCell ref="J111:K111"/>
    <mergeCell ref="N111:O111"/>
    <mergeCell ref="P111:Q111"/>
    <mergeCell ref="F113:I113"/>
    <mergeCell ref="J113:K113"/>
    <mergeCell ref="N113:O113"/>
    <mergeCell ref="P113:Q113"/>
    <mergeCell ref="R111:W111"/>
    <mergeCell ref="A112:B112"/>
    <mergeCell ref="C112:E112"/>
    <mergeCell ref="F112:I112"/>
    <mergeCell ref="J112:K112"/>
    <mergeCell ref="N112:O112"/>
    <mergeCell ref="R113:W113"/>
    <mergeCell ref="A114:B114"/>
    <mergeCell ref="C114:E114"/>
    <mergeCell ref="F114:I114"/>
    <mergeCell ref="J114:K114"/>
    <mergeCell ref="N114:O114"/>
    <mergeCell ref="P114:Q114"/>
    <mergeCell ref="R114:W114"/>
    <mergeCell ref="A113:B113"/>
    <mergeCell ref="C113:E113"/>
    <mergeCell ref="P116:Q116"/>
    <mergeCell ref="R116:W116"/>
    <mergeCell ref="A115:B115"/>
    <mergeCell ref="C115:E115"/>
    <mergeCell ref="F115:I115"/>
    <mergeCell ref="J115:K115"/>
    <mergeCell ref="N115:O115"/>
    <mergeCell ref="P115:Q115"/>
    <mergeCell ref="F117:I117"/>
    <mergeCell ref="J117:K117"/>
    <mergeCell ref="N117:O117"/>
    <mergeCell ref="P117:Q117"/>
    <mergeCell ref="R115:W115"/>
    <mergeCell ref="A116:B116"/>
    <mergeCell ref="C116:E116"/>
    <mergeCell ref="F116:I116"/>
    <mergeCell ref="J116:K116"/>
    <mergeCell ref="N116:O116"/>
    <mergeCell ref="R117:W117"/>
    <mergeCell ref="A118:B118"/>
    <mergeCell ref="C118:E118"/>
    <mergeCell ref="F118:I118"/>
    <mergeCell ref="J118:K118"/>
    <mergeCell ref="N118:O118"/>
    <mergeCell ref="P118:Q118"/>
    <mergeCell ref="R118:W118"/>
    <mergeCell ref="A117:B117"/>
    <mergeCell ref="C117:E117"/>
    <mergeCell ref="P120:Q120"/>
    <mergeCell ref="R120:W120"/>
    <mergeCell ref="A119:B119"/>
    <mergeCell ref="C119:E119"/>
    <mergeCell ref="F119:I119"/>
    <mergeCell ref="J119:K119"/>
    <mergeCell ref="N119:O119"/>
    <mergeCell ref="P119:Q119"/>
    <mergeCell ref="F121:I121"/>
    <mergeCell ref="J121:K121"/>
    <mergeCell ref="N121:O121"/>
    <mergeCell ref="P121:Q121"/>
    <mergeCell ref="R119:W119"/>
    <mergeCell ref="A120:B120"/>
    <mergeCell ref="C120:E120"/>
    <mergeCell ref="F120:I120"/>
    <mergeCell ref="J120:K120"/>
    <mergeCell ref="N120:O120"/>
    <mergeCell ref="R121:W121"/>
    <mergeCell ref="A122:B122"/>
    <mergeCell ref="C122:E122"/>
    <mergeCell ref="F122:I122"/>
    <mergeCell ref="J122:K122"/>
    <mergeCell ref="N122:O122"/>
    <mergeCell ref="P122:Q122"/>
    <mergeCell ref="R122:W122"/>
    <mergeCell ref="A121:B121"/>
    <mergeCell ref="C121:E121"/>
    <mergeCell ref="P124:Q124"/>
    <mergeCell ref="R124:W124"/>
    <mergeCell ref="A123:B123"/>
    <mergeCell ref="C123:E123"/>
    <mergeCell ref="F123:I123"/>
    <mergeCell ref="J123:K123"/>
    <mergeCell ref="N123:O123"/>
    <mergeCell ref="P123:Q123"/>
    <mergeCell ref="F125:I125"/>
    <mergeCell ref="J125:K125"/>
    <mergeCell ref="N125:O125"/>
    <mergeCell ref="P125:Q125"/>
    <mergeCell ref="R123:W123"/>
    <mergeCell ref="A124:B124"/>
    <mergeCell ref="C124:E124"/>
    <mergeCell ref="F124:I124"/>
    <mergeCell ref="J124:K124"/>
    <mergeCell ref="N124:O124"/>
    <mergeCell ref="R125:W125"/>
    <mergeCell ref="A126:B126"/>
    <mergeCell ref="C126:E126"/>
    <mergeCell ref="F126:I126"/>
    <mergeCell ref="J126:K126"/>
    <mergeCell ref="N126:O126"/>
    <mergeCell ref="P126:Q126"/>
    <mergeCell ref="R126:W126"/>
    <mergeCell ref="A125:B125"/>
    <mergeCell ref="C125:E125"/>
    <mergeCell ref="P128:Q128"/>
    <mergeCell ref="R128:W128"/>
    <mergeCell ref="A127:B127"/>
    <mergeCell ref="C127:E127"/>
    <mergeCell ref="F127:I127"/>
    <mergeCell ref="J127:K127"/>
    <mergeCell ref="N127:O127"/>
    <mergeCell ref="P127:Q127"/>
    <mergeCell ref="F129:I129"/>
    <mergeCell ref="J129:K129"/>
    <mergeCell ref="N129:O129"/>
    <mergeCell ref="P129:Q129"/>
    <mergeCell ref="R127:W127"/>
    <mergeCell ref="A128:B128"/>
    <mergeCell ref="C128:E128"/>
    <mergeCell ref="F128:I128"/>
    <mergeCell ref="J128:K128"/>
    <mergeCell ref="N128:O128"/>
    <mergeCell ref="R129:W129"/>
    <mergeCell ref="A130:B130"/>
    <mergeCell ref="C130:E130"/>
    <mergeCell ref="F130:I130"/>
    <mergeCell ref="J130:K130"/>
    <mergeCell ref="N130:O130"/>
    <mergeCell ref="P130:Q130"/>
    <mergeCell ref="R130:W130"/>
    <mergeCell ref="A129:B129"/>
    <mergeCell ref="C129:E129"/>
    <mergeCell ref="P132:Q132"/>
    <mergeCell ref="R132:W132"/>
    <mergeCell ref="A131:B131"/>
    <mergeCell ref="C131:E131"/>
    <mergeCell ref="F131:I131"/>
    <mergeCell ref="J131:K131"/>
    <mergeCell ref="N131:O131"/>
    <mergeCell ref="P131:Q131"/>
    <mergeCell ref="F133:I133"/>
    <mergeCell ref="J133:K133"/>
    <mergeCell ref="N133:O133"/>
    <mergeCell ref="P133:Q133"/>
    <mergeCell ref="R131:W131"/>
    <mergeCell ref="A132:B132"/>
    <mergeCell ref="C132:E132"/>
    <mergeCell ref="F132:I132"/>
    <mergeCell ref="J132:K132"/>
    <mergeCell ref="N132:O132"/>
    <mergeCell ref="R133:W133"/>
    <mergeCell ref="A134:B134"/>
    <mergeCell ref="C134:E134"/>
    <mergeCell ref="F134:I134"/>
    <mergeCell ref="J134:K134"/>
    <mergeCell ref="N134:O134"/>
    <mergeCell ref="P134:Q134"/>
    <mergeCell ref="R134:W134"/>
    <mergeCell ref="A133:B133"/>
    <mergeCell ref="C133:E133"/>
    <mergeCell ref="A135:B135"/>
    <mergeCell ref="C135:E135"/>
    <mergeCell ref="F135:I135"/>
    <mergeCell ref="J135:K135"/>
    <mergeCell ref="N135:O135"/>
    <mergeCell ref="P135:Q135"/>
    <mergeCell ref="A136:B136"/>
    <mergeCell ref="C136:E136"/>
    <mergeCell ref="F136:I136"/>
    <mergeCell ref="J136:K136"/>
    <mergeCell ref="N136:O136"/>
    <mergeCell ref="P136:Q136"/>
    <mergeCell ref="T140:Y140"/>
    <mergeCell ref="J138:K138"/>
    <mergeCell ref="N138:O138"/>
    <mergeCell ref="P138:Q138"/>
    <mergeCell ref="R138:W138"/>
    <mergeCell ref="R135:W135"/>
    <mergeCell ref="R136:W136"/>
  </mergeCells>
  <printOptions/>
  <pageMargins left="0.7" right="0.7" top="0.75" bottom="0.75" header="0.3" footer="0.3"/>
  <pageSetup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82"/>
  <sheetViews>
    <sheetView view="pageBreakPreview" zoomScale="130" zoomScaleSheetLayoutView="130" zoomScalePageLayoutView="0" workbookViewId="0" topLeftCell="A1">
      <selection activeCell="L31" sqref="L31"/>
    </sheetView>
  </sheetViews>
  <sheetFormatPr defaultColWidth="8.00390625" defaultRowHeight="12.75"/>
  <cols>
    <col min="1" max="1" width="2.7109375" style="0" customWidth="1"/>
    <col min="2" max="2" width="1.28515625" style="0" customWidth="1"/>
    <col min="3" max="3" width="6.7109375" style="0" customWidth="1"/>
    <col min="4" max="4" width="1.28515625" style="0" customWidth="1"/>
    <col min="5" max="5" width="9.421875" style="0" customWidth="1"/>
    <col min="6" max="6" width="2.7109375" style="0" customWidth="1"/>
    <col min="7" max="7" width="8.140625" style="0" customWidth="1"/>
    <col min="8" max="8" width="23.00390625" style="0" customWidth="1"/>
    <col min="9" max="9" width="8.140625" style="0" customWidth="1"/>
    <col min="10" max="10" width="9.421875" style="0" customWidth="1"/>
    <col min="11" max="11" width="2.7109375" style="0" customWidth="1"/>
    <col min="12" max="13" width="12.140625" style="0" customWidth="1"/>
    <col min="14" max="14" width="10.8515625" style="0" customWidth="1"/>
    <col min="15" max="16" width="1.28515625" style="0" customWidth="1"/>
    <col min="17" max="17" width="10.8515625" style="0" customWidth="1"/>
    <col min="18" max="20" width="1.28515625" style="0" customWidth="1"/>
    <col min="21" max="21" width="0.13671875" style="0" customWidth="1"/>
    <col min="22" max="22" width="5.28125" style="0" customWidth="1"/>
    <col min="23" max="23" width="2.7109375" style="0" customWidth="1"/>
    <col min="24" max="24" width="1.28515625" style="0" customWidth="1"/>
    <col min="25" max="25" width="2.421875" style="0" customWidth="1"/>
  </cols>
  <sheetData>
    <row r="1" spans="3:22" ht="25.5" customHeight="1">
      <c r="C1" s="115" t="s">
        <v>77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1:22" ht="8.25" customHeight="1">
      <c r="A2" s="116"/>
      <c r="B2" s="116"/>
      <c r="C2" s="116"/>
      <c r="D2" s="116"/>
      <c r="E2" s="116"/>
      <c r="F2" s="116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ht="0.75" customHeight="1">
      <c r="A3" s="116"/>
      <c r="B3" s="116"/>
      <c r="C3" s="116"/>
      <c r="D3" s="116"/>
      <c r="E3" s="116"/>
      <c r="F3" s="116"/>
      <c r="G3" s="117" t="s">
        <v>78</v>
      </c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5"/>
      <c r="U3" s="115"/>
      <c r="V3" s="115"/>
    </row>
    <row r="4" spans="1:19" ht="12" customHeight="1">
      <c r="A4" s="116"/>
      <c r="B4" s="116"/>
      <c r="C4" s="116"/>
      <c r="D4" s="116"/>
      <c r="E4" s="116"/>
      <c r="F4" s="116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</row>
    <row r="5" spans="1:19" ht="0.75" customHeight="1">
      <c r="A5" s="116"/>
      <c r="B5" s="116"/>
      <c r="C5" s="116"/>
      <c r="D5" s="116"/>
      <c r="E5" s="116"/>
      <c r="F5" s="116"/>
      <c r="G5" s="110" t="s">
        <v>831</v>
      </c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51"/>
    </row>
    <row r="6" spans="1:18" ht="15.75" customHeight="1">
      <c r="A6" s="116"/>
      <c r="B6" s="116"/>
      <c r="C6" s="116"/>
      <c r="D6" s="116"/>
      <c r="E6" s="116"/>
      <c r="F6" s="116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</row>
    <row r="7" spans="5:25" ht="2.25" customHeight="1"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06" t="s">
        <v>79</v>
      </c>
      <c r="P7" s="106"/>
      <c r="Q7" s="106"/>
      <c r="R7" s="106"/>
      <c r="S7" s="106"/>
      <c r="T7" s="106"/>
      <c r="U7" s="111"/>
      <c r="V7" s="112" t="s">
        <v>832</v>
      </c>
      <c r="W7" s="112"/>
      <c r="X7" s="112"/>
      <c r="Y7" s="112"/>
    </row>
    <row r="8" spans="2:25" ht="4.5" customHeight="1">
      <c r="B8" s="107" t="s">
        <v>80</v>
      </c>
      <c r="C8" s="107"/>
      <c r="D8" s="107"/>
      <c r="E8" s="107"/>
      <c r="F8" s="107"/>
      <c r="G8" s="107"/>
      <c r="H8" s="110"/>
      <c r="I8" s="110"/>
      <c r="J8" s="110"/>
      <c r="K8" s="110"/>
      <c r="L8" s="110"/>
      <c r="M8" s="110"/>
      <c r="N8" s="110"/>
      <c r="O8" s="106"/>
      <c r="P8" s="106"/>
      <c r="Q8" s="106"/>
      <c r="R8" s="106"/>
      <c r="S8" s="106"/>
      <c r="T8" s="106"/>
      <c r="U8" s="111"/>
      <c r="V8" s="112"/>
      <c r="W8" s="112"/>
      <c r="X8" s="112"/>
      <c r="Y8" s="112"/>
    </row>
    <row r="9" spans="2:25" ht="0.75" customHeight="1">
      <c r="B9" s="107"/>
      <c r="C9" s="107"/>
      <c r="D9" s="107"/>
      <c r="E9" s="107"/>
      <c r="F9" s="107"/>
      <c r="G9" s="107"/>
      <c r="H9" s="113" t="s">
        <v>263</v>
      </c>
      <c r="I9" s="113"/>
      <c r="J9" s="113"/>
      <c r="K9" s="113"/>
      <c r="L9" s="113"/>
      <c r="M9" s="113"/>
      <c r="N9" s="113"/>
      <c r="O9" s="106"/>
      <c r="P9" s="106"/>
      <c r="Q9" s="106"/>
      <c r="R9" s="106"/>
      <c r="S9" s="106"/>
      <c r="T9" s="106"/>
      <c r="U9" s="111"/>
      <c r="V9" s="112"/>
      <c r="W9" s="112"/>
      <c r="X9" s="112"/>
      <c r="Y9" s="112"/>
    </row>
    <row r="10" spans="2:25" ht="3.75" customHeight="1">
      <c r="B10" s="107"/>
      <c r="C10" s="107"/>
      <c r="D10" s="107"/>
      <c r="E10" s="107"/>
      <c r="F10" s="107"/>
      <c r="G10" s="107"/>
      <c r="H10" s="113"/>
      <c r="I10" s="113"/>
      <c r="J10" s="113"/>
      <c r="K10" s="113"/>
      <c r="L10" s="113"/>
      <c r="M10" s="113"/>
      <c r="N10" s="113"/>
      <c r="O10" s="106"/>
      <c r="P10" s="106"/>
      <c r="Q10" s="106"/>
      <c r="R10" s="106"/>
      <c r="S10" s="106"/>
      <c r="T10" s="106"/>
      <c r="U10" s="111"/>
      <c r="V10" s="112"/>
      <c r="W10" s="112"/>
      <c r="X10" s="112"/>
      <c r="Y10" s="112"/>
    </row>
    <row r="11" spans="2:25" ht="11.25" customHeight="1">
      <c r="B11" s="107"/>
      <c r="C11" s="107"/>
      <c r="D11" s="107"/>
      <c r="E11" s="107"/>
      <c r="F11" s="107"/>
      <c r="G11" s="107"/>
      <c r="H11" s="113"/>
      <c r="I11" s="113"/>
      <c r="J11" s="113"/>
      <c r="K11" s="113"/>
      <c r="L11" s="113"/>
      <c r="M11" s="113"/>
      <c r="N11" s="113"/>
      <c r="O11" s="106"/>
      <c r="P11" s="106"/>
      <c r="Q11" s="106"/>
      <c r="R11" s="106"/>
      <c r="S11" s="106"/>
      <c r="T11" s="106"/>
      <c r="U11" s="111"/>
      <c r="V11" s="112"/>
      <c r="W11" s="112"/>
      <c r="X11" s="112"/>
      <c r="Y11" s="112"/>
    </row>
    <row r="12" spans="2:23" ht="2.25" customHeight="1">
      <c r="B12" s="107"/>
      <c r="C12" s="107"/>
      <c r="D12" s="107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06"/>
      <c r="T12" s="106"/>
      <c r="U12" s="111"/>
      <c r="V12" s="106" t="s">
        <v>865</v>
      </c>
      <c r="W12" s="106"/>
    </row>
    <row r="13" spans="2:23" ht="4.5" customHeight="1">
      <c r="B13" s="107" t="s">
        <v>82</v>
      </c>
      <c r="C13" s="107"/>
      <c r="D13" s="107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06"/>
      <c r="T13" s="106"/>
      <c r="U13" s="111"/>
      <c r="V13" s="106"/>
      <c r="W13" s="106"/>
    </row>
    <row r="14" spans="2:23" ht="2.25" customHeight="1">
      <c r="B14" s="107"/>
      <c r="C14" s="107"/>
      <c r="D14" s="107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06"/>
      <c r="T14" s="106"/>
      <c r="U14" s="111"/>
      <c r="V14" s="106"/>
      <c r="W14" s="106"/>
    </row>
    <row r="15" spans="2:23" ht="1.5" customHeight="1">
      <c r="B15" s="107"/>
      <c r="C15" s="107"/>
      <c r="D15" s="107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06"/>
      <c r="T15" s="106"/>
      <c r="U15" s="106"/>
      <c r="V15" s="106"/>
      <c r="W15" s="106"/>
    </row>
    <row r="16" spans="5:23" ht="2.25" customHeight="1"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06"/>
      <c r="T16" s="106"/>
      <c r="U16" s="106"/>
      <c r="V16" s="106"/>
      <c r="W16" s="106"/>
    </row>
    <row r="17" spans="1:23" ht="10.5" customHeight="1">
      <c r="A17" s="108"/>
      <c r="B17" s="108"/>
      <c r="C17" s="108"/>
      <c r="D17" s="108"/>
      <c r="E17" s="108"/>
      <c r="F17" s="108"/>
      <c r="G17" s="108"/>
      <c r="H17" s="108"/>
      <c r="I17" s="108"/>
      <c r="J17" s="109" t="s">
        <v>83</v>
      </c>
      <c r="K17" s="109"/>
      <c r="L17" s="109"/>
      <c r="M17" s="109" t="s">
        <v>84</v>
      </c>
      <c r="N17" s="109"/>
      <c r="O17" s="109"/>
      <c r="P17" s="109" t="s">
        <v>85</v>
      </c>
      <c r="Q17" s="109"/>
      <c r="R17" s="109"/>
      <c r="S17" s="109"/>
      <c r="T17" s="109"/>
      <c r="U17" s="109"/>
      <c r="V17" s="109"/>
      <c r="W17" s="109"/>
    </row>
    <row r="18" spans="1:23" ht="13.5" customHeight="1">
      <c r="A18" s="105" t="s">
        <v>86</v>
      </c>
      <c r="B18" s="105"/>
      <c r="C18" s="105" t="s">
        <v>87</v>
      </c>
      <c r="D18" s="105"/>
      <c r="E18" s="105"/>
      <c r="F18" s="105" t="s">
        <v>88</v>
      </c>
      <c r="G18" s="105"/>
      <c r="H18" s="105"/>
      <c r="I18" s="105"/>
      <c r="J18" s="104" t="s">
        <v>89</v>
      </c>
      <c r="K18" s="104"/>
      <c r="L18" s="50" t="s">
        <v>90</v>
      </c>
      <c r="M18" s="50" t="s">
        <v>89</v>
      </c>
      <c r="N18" s="104" t="s">
        <v>90</v>
      </c>
      <c r="O18" s="104"/>
      <c r="P18" s="104" t="s">
        <v>89</v>
      </c>
      <c r="Q18" s="104"/>
      <c r="R18" s="104" t="s">
        <v>90</v>
      </c>
      <c r="S18" s="104"/>
      <c r="T18" s="104"/>
      <c r="U18" s="104"/>
      <c r="V18" s="104"/>
      <c r="W18" s="104"/>
    </row>
    <row r="19" ht="3" customHeight="1"/>
    <row r="20" spans="1:23" ht="10.5" customHeight="1">
      <c r="A20" s="103" t="s">
        <v>264</v>
      </c>
      <c r="B20" s="103"/>
      <c r="C20" s="103" t="s">
        <v>265</v>
      </c>
      <c r="D20" s="103"/>
      <c r="E20" s="103"/>
      <c r="F20" s="103" t="s">
        <v>266</v>
      </c>
      <c r="G20" s="103"/>
      <c r="H20" s="103"/>
      <c r="I20" s="103"/>
      <c r="J20" s="102">
        <v>0</v>
      </c>
      <c r="K20" s="102"/>
      <c r="L20" s="48">
        <v>15148705.54</v>
      </c>
      <c r="M20" s="48">
        <v>101408119.29</v>
      </c>
      <c r="N20" s="102">
        <v>87864167.48</v>
      </c>
      <c r="O20" s="102"/>
      <c r="P20" s="102">
        <v>0</v>
      </c>
      <c r="Q20" s="102"/>
      <c r="R20" s="102">
        <v>1604753.73</v>
      </c>
      <c r="S20" s="102"/>
      <c r="T20" s="102"/>
      <c r="U20" s="102"/>
      <c r="V20" s="102"/>
      <c r="W20" s="102"/>
    </row>
    <row r="21" spans="1:23" ht="10.5" customHeight="1">
      <c r="A21" s="103" t="s">
        <v>264</v>
      </c>
      <c r="B21" s="103"/>
      <c r="C21" s="103" t="s">
        <v>267</v>
      </c>
      <c r="D21" s="103"/>
      <c r="E21" s="103"/>
      <c r="F21" s="103" t="s">
        <v>268</v>
      </c>
      <c r="G21" s="103"/>
      <c r="H21" s="103"/>
      <c r="I21" s="103"/>
      <c r="J21" s="102">
        <v>0</v>
      </c>
      <c r="K21" s="102"/>
      <c r="L21" s="48">
        <v>15148705.54</v>
      </c>
      <c r="M21" s="48">
        <v>101408119.29</v>
      </c>
      <c r="N21" s="102">
        <v>87864167.48</v>
      </c>
      <c r="O21" s="102"/>
      <c r="P21" s="102">
        <v>0</v>
      </c>
      <c r="Q21" s="102"/>
      <c r="R21" s="102">
        <v>1604753.73</v>
      </c>
      <c r="S21" s="102"/>
      <c r="T21" s="102"/>
      <c r="U21" s="102"/>
      <c r="V21" s="102"/>
      <c r="W21" s="102"/>
    </row>
    <row r="22" spans="1:23" ht="10.5" customHeight="1">
      <c r="A22" s="103" t="s">
        <v>264</v>
      </c>
      <c r="B22" s="103"/>
      <c r="C22" s="103" t="s">
        <v>269</v>
      </c>
      <c r="D22" s="103"/>
      <c r="E22" s="103"/>
      <c r="F22" s="103" t="s">
        <v>270</v>
      </c>
      <c r="G22" s="103"/>
      <c r="H22" s="103"/>
      <c r="I22" s="103"/>
      <c r="J22" s="102">
        <v>0</v>
      </c>
      <c r="K22" s="102"/>
      <c r="L22" s="48">
        <v>15147387.54</v>
      </c>
      <c r="M22" s="48">
        <v>101385285.89</v>
      </c>
      <c r="N22" s="102">
        <v>87840604.08</v>
      </c>
      <c r="O22" s="102"/>
      <c r="P22" s="102">
        <v>0</v>
      </c>
      <c r="Q22" s="102"/>
      <c r="R22" s="102">
        <v>1602705.73</v>
      </c>
      <c r="S22" s="102"/>
      <c r="T22" s="102"/>
      <c r="U22" s="102"/>
      <c r="V22" s="102"/>
      <c r="W22" s="102"/>
    </row>
    <row r="23" spans="1:23" ht="10.5" customHeight="1">
      <c r="A23" s="103" t="s">
        <v>264</v>
      </c>
      <c r="B23" s="103"/>
      <c r="C23" s="103" t="s">
        <v>271</v>
      </c>
      <c r="D23" s="103"/>
      <c r="E23" s="103"/>
      <c r="F23" s="103" t="s">
        <v>272</v>
      </c>
      <c r="G23" s="103"/>
      <c r="H23" s="103"/>
      <c r="I23" s="103"/>
      <c r="J23" s="102">
        <v>0</v>
      </c>
      <c r="K23" s="102"/>
      <c r="L23" s="48">
        <v>0</v>
      </c>
      <c r="M23" s="48">
        <v>24741043.28</v>
      </c>
      <c r="N23" s="102">
        <v>24741043.28</v>
      </c>
      <c r="O23" s="102"/>
      <c r="P23" s="102">
        <v>0</v>
      </c>
      <c r="Q23" s="102"/>
      <c r="R23" s="102">
        <v>0</v>
      </c>
      <c r="S23" s="102"/>
      <c r="T23" s="102"/>
      <c r="U23" s="102"/>
      <c r="V23" s="102"/>
      <c r="W23" s="102"/>
    </row>
    <row r="24" spans="1:23" ht="18.75" customHeight="1">
      <c r="A24" s="103" t="s">
        <v>264</v>
      </c>
      <c r="B24" s="103"/>
      <c r="C24" s="103" t="s">
        <v>273</v>
      </c>
      <c r="D24" s="103"/>
      <c r="E24" s="103"/>
      <c r="F24" s="103" t="s">
        <v>274</v>
      </c>
      <c r="G24" s="103"/>
      <c r="H24" s="103"/>
      <c r="I24" s="103"/>
      <c r="J24" s="102">
        <v>0</v>
      </c>
      <c r="K24" s="102"/>
      <c r="L24" s="48">
        <v>0</v>
      </c>
      <c r="M24" s="48">
        <v>20809031.73</v>
      </c>
      <c r="N24" s="102">
        <v>20809031.73</v>
      </c>
      <c r="O24" s="102"/>
      <c r="P24" s="102">
        <v>0</v>
      </c>
      <c r="Q24" s="102"/>
      <c r="R24" s="102">
        <v>0</v>
      </c>
      <c r="S24" s="102"/>
      <c r="T24" s="102"/>
      <c r="U24" s="102"/>
      <c r="V24" s="102"/>
      <c r="W24" s="102"/>
    </row>
    <row r="25" spans="1:23" ht="10.5" customHeight="1">
      <c r="A25" s="103" t="s">
        <v>264</v>
      </c>
      <c r="B25" s="103"/>
      <c r="C25" s="103" t="s">
        <v>275</v>
      </c>
      <c r="D25" s="103"/>
      <c r="E25" s="103"/>
      <c r="F25" s="103" t="s">
        <v>276</v>
      </c>
      <c r="G25" s="103"/>
      <c r="H25" s="103"/>
      <c r="I25" s="103"/>
      <c r="J25" s="102">
        <v>0</v>
      </c>
      <c r="K25" s="102"/>
      <c r="L25" s="48">
        <v>0</v>
      </c>
      <c r="M25" s="48">
        <v>3283740</v>
      </c>
      <c r="N25" s="102">
        <v>3283740</v>
      </c>
      <c r="O25" s="102"/>
      <c r="P25" s="102">
        <v>0</v>
      </c>
      <c r="Q25" s="102"/>
      <c r="R25" s="102">
        <v>0</v>
      </c>
      <c r="S25" s="102"/>
      <c r="T25" s="102"/>
      <c r="U25" s="102"/>
      <c r="V25" s="102"/>
      <c r="W25" s="102"/>
    </row>
    <row r="26" spans="1:23" ht="10.5" customHeight="1">
      <c r="A26" s="103" t="s">
        <v>264</v>
      </c>
      <c r="B26" s="103"/>
      <c r="C26" s="103" t="s">
        <v>277</v>
      </c>
      <c r="D26" s="103"/>
      <c r="E26" s="103"/>
      <c r="F26" s="103" t="s">
        <v>278</v>
      </c>
      <c r="G26" s="103"/>
      <c r="H26" s="103"/>
      <c r="I26" s="103"/>
      <c r="J26" s="102">
        <v>0</v>
      </c>
      <c r="K26" s="102"/>
      <c r="L26" s="48">
        <v>0</v>
      </c>
      <c r="M26" s="48">
        <v>17525291.73</v>
      </c>
      <c r="N26" s="102">
        <v>17525291.73</v>
      </c>
      <c r="O26" s="102"/>
      <c r="P26" s="102">
        <v>0</v>
      </c>
      <c r="Q26" s="102"/>
      <c r="R26" s="102">
        <v>0</v>
      </c>
      <c r="S26" s="102"/>
      <c r="T26" s="102"/>
      <c r="U26" s="102"/>
      <c r="V26" s="102"/>
      <c r="W26" s="102"/>
    </row>
    <row r="27" spans="1:23" ht="10.5" customHeight="1">
      <c r="A27" s="103" t="s">
        <v>264</v>
      </c>
      <c r="B27" s="103"/>
      <c r="C27" s="103" t="s">
        <v>279</v>
      </c>
      <c r="D27" s="103"/>
      <c r="E27" s="103"/>
      <c r="F27" s="103" t="s">
        <v>280</v>
      </c>
      <c r="G27" s="103"/>
      <c r="H27" s="103"/>
      <c r="I27" s="103"/>
      <c r="J27" s="102">
        <v>0</v>
      </c>
      <c r="K27" s="102"/>
      <c r="L27" s="48">
        <v>0</v>
      </c>
      <c r="M27" s="48">
        <v>886862.83</v>
      </c>
      <c r="N27" s="102">
        <v>886862.83</v>
      </c>
      <c r="O27" s="102"/>
      <c r="P27" s="102">
        <v>0</v>
      </c>
      <c r="Q27" s="102"/>
      <c r="R27" s="102">
        <v>0</v>
      </c>
      <c r="S27" s="102"/>
      <c r="T27" s="102"/>
      <c r="U27" s="102"/>
      <c r="V27" s="102"/>
      <c r="W27" s="102"/>
    </row>
    <row r="28" spans="1:23" ht="10.5" customHeight="1">
      <c r="A28" s="103" t="s">
        <v>264</v>
      </c>
      <c r="B28" s="103"/>
      <c r="C28" s="103" t="s">
        <v>281</v>
      </c>
      <c r="D28" s="103"/>
      <c r="E28" s="103"/>
      <c r="F28" s="103" t="s">
        <v>282</v>
      </c>
      <c r="G28" s="103"/>
      <c r="H28" s="103"/>
      <c r="I28" s="103"/>
      <c r="J28" s="102">
        <v>0</v>
      </c>
      <c r="K28" s="102"/>
      <c r="L28" s="48">
        <v>0</v>
      </c>
      <c r="M28" s="48">
        <v>135542.59</v>
      </c>
      <c r="N28" s="102">
        <v>135542.59</v>
      </c>
      <c r="O28" s="102"/>
      <c r="P28" s="102">
        <v>0</v>
      </c>
      <c r="Q28" s="102"/>
      <c r="R28" s="102">
        <v>0</v>
      </c>
      <c r="S28" s="102"/>
      <c r="T28" s="102"/>
      <c r="U28" s="102"/>
      <c r="V28" s="102"/>
      <c r="W28" s="102"/>
    </row>
    <row r="29" spans="1:23" ht="10.5" customHeight="1">
      <c r="A29" s="103" t="s">
        <v>264</v>
      </c>
      <c r="B29" s="103"/>
      <c r="C29" s="103" t="s">
        <v>283</v>
      </c>
      <c r="D29" s="103"/>
      <c r="E29" s="103"/>
      <c r="F29" s="103" t="s">
        <v>284</v>
      </c>
      <c r="G29" s="103"/>
      <c r="H29" s="103"/>
      <c r="I29" s="103"/>
      <c r="J29" s="102">
        <v>0</v>
      </c>
      <c r="K29" s="102"/>
      <c r="L29" s="48">
        <v>0</v>
      </c>
      <c r="M29" s="48">
        <v>177713.96</v>
      </c>
      <c r="N29" s="102">
        <v>177713.96</v>
      </c>
      <c r="O29" s="102"/>
      <c r="P29" s="102">
        <v>0</v>
      </c>
      <c r="Q29" s="102"/>
      <c r="R29" s="102">
        <v>0</v>
      </c>
      <c r="S29" s="102"/>
      <c r="T29" s="102"/>
      <c r="U29" s="102"/>
      <c r="V29" s="102"/>
      <c r="W29" s="102"/>
    </row>
    <row r="30" spans="1:23" ht="10.5" customHeight="1">
      <c r="A30" s="103" t="s">
        <v>264</v>
      </c>
      <c r="B30" s="103"/>
      <c r="C30" s="103" t="s">
        <v>285</v>
      </c>
      <c r="D30" s="103"/>
      <c r="E30" s="103"/>
      <c r="F30" s="103" t="s">
        <v>286</v>
      </c>
      <c r="G30" s="103"/>
      <c r="H30" s="103"/>
      <c r="I30" s="103"/>
      <c r="J30" s="102">
        <v>0</v>
      </c>
      <c r="K30" s="102"/>
      <c r="L30" s="48">
        <v>0</v>
      </c>
      <c r="M30" s="48">
        <v>70026.88</v>
      </c>
      <c r="N30" s="102">
        <v>70026.88</v>
      </c>
      <c r="O30" s="102"/>
      <c r="P30" s="102">
        <v>0</v>
      </c>
      <c r="Q30" s="102"/>
      <c r="R30" s="102">
        <v>0</v>
      </c>
      <c r="S30" s="102"/>
      <c r="T30" s="102"/>
      <c r="U30" s="102"/>
      <c r="V30" s="102"/>
      <c r="W30" s="102"/>
    </row>
    <row r="31" spans="1:23" ht="10.5" customHeight="1">
      <c r="A31" s="103" t="s">
        <v>264</v>
      </c>
      <c r="B31" s="103"/>
      <c r="C31" s="103" t="s">
        <v>287</v>
      </c>
      <c r="D31" s="103"/>
      <c r="E31" s="103"/>
      <c r="F31" s="103" t="s">
        <v>288</v>
      </c>
      <c r="G31" s="103"/>
      <c r="H31" s="103"/>
      <c r="I31" s="103"/>
      <c r="J31" s="102">
        <v>0</v>
      </c>
      <c r="K31" s="102"/>
      <c r="L31" s="48">
        <v>0</v>
      </c>
      <c r="M31" s="48">
        <v>53129.4</v>
      </c>
      <c r="N31" s="102">
        <v>53129.4</v>
      </c>
      <c r="O31" s="102"/>
      <c r="P31" s="102">
        <v>0</v>
      </c>
      <c r="Q31" s="102"/>
      <c r="R31" s="102">
        <v>0</v>
      </c>
      <c r="S31" s="102"/>
      <c r="T31" s="102"/>
      <c r="U31" s="102"/>
      <c r="V31" s="102"/>
      <c r="W31" s="102"/>
    </row>
    <row r="32" spans="1:23" ht="10.5" customHeight="1">
      <c r="A32" s="103" t="s">
        <v>264</v>
      </c>
      <c r="B32" s="103"/>
      <c r="C32" s="103" t="s">
        <v>289</v>
      </c>
      <c r="D32" s="103"/>
      <c r="E32" s="103"/>
      <c r="F32" s="103" t="s">
        <v>290</v>
      </c>
      <c r="G32" s="103"/>
      <c r="H32" s="103"/>
      <c r="I32" s="103"/>
      <c r="J32" s="102">
        <v>0</v>
      </c>
      <c r="K32" s="102"/>
      <c r="L32" s="48">
        <v>0</v>
      </c>
      <c r="M32" s="48">
        <v>450450</v>
      </c>
      <c r="N32" s="102">
        <v>450450</v>
      </c>
      <c r="O32" s="102"/>
      <c r="P32" s="102">
        <v>0</v>
      </c>
      <c r="Q32" s="102"/>
      <c r="R32" s="102">
        <v>0</v>
      </c>
      <c r="S32" s="102"/>
      <c r="T32" s="102"/>
      <c r="U32" s="102"/>
      <c r="V32" s="102"/>
      <c r="W32" s="102"/>
    </row>
    <row r="33" spans="1:23" ht="10.5" customHeight="1">
      <c r="A33" s="103" t="s">
        <v>264</v>
      </c>
      <c r="B33" s="103"/>
      <c r="C33" s="103" t="s">
        <v>291</v>
      </c>
      <c r="D33" s="103"/>
      <c r="E33" s="103"/>
      <c r="F33" s="103" t="s">
        <v>292</v>
      </c>
      <c r="G33" s="103"/>
      <c r="H33" s="103"/>
      <c r="I33" s="103"/>
      <c r="J33" s="102">
        <v>0</v>
      </c>
      <c r="K33" s="102"/>
      <c r="L33" s="48">
        <v>0</v>
      </c>
      <c r="M33" s="48">
        <v>2742848.72</v>
      </c>
      <c r="N33" s="102">
        <v>2742848.72</v>
      </c>
      <c r="O33" s="102"/>
      <c r="P33" s="102">
        <v>0</v>
      </c>
      <c r="Q33" s="102"/>
      <c r="R33" s="102">
        <v>0</v>
      </c>
      <c r="S33" s="102"/>
      <c r="T33" s="102"/>
      <c r="U33" s="102"/>
      <c r="V33" s="102"/>
      <c r="W33" s="102"/>
    </row>
    <row r="34" spans="1:23" ht="10.5" customHeight="1">
      <c r="A34" s="103" t="s">
        <v>264</v>
      </c>
      <c r="B34" s="103"/>
      <c r="C34" s="103" t="s">
        <v>293</v>
      </c>
      <c r="D34" s="103"/>
      <c r="E34" s="103"/>
      <c r="F34" s="103" t="s">
        <v>294</v>
      </c>
      <c r="G34" s="103"/>
      <c r="H34" s="103"/>
      <c r="I34" s="103"/>
      <c r="J34" s="102">
        <v>0</v>
      </c>
      <c r="K34" s="102"/>
      <c r="L34" s="48">
        <v>0</v>
      </c>
      <c r="M34" s="48">
        <v>357115.66</v>
      </c>
      <c r="N34" s="102">
        <v>357115.66</v>
      </c>
      <c r="O34" s="102"/>
      <c r="P34" s="102">
        <v>0</v>
      </c>
      <c r="Q34" s="102"/>
      <c r="R34" s="102">
        <v>0</v>
      </c>
      <c r="S34" s="102"/>
      <c r="T34" s="102"/>
      <c r="U34" s="102"/>
      <c r="V34" s="102"/>
      <c r="W34" s="102"/>
    </row>
    <row r="35" spans="1:23" ht="10.5" customHeight="1">
      <c r="A35" s="103" t="s">
        <v>264</v>
      </c>
      <c r="B35" s="103"/>
      <c r="C35" s="103" t="s">
        <v>295</v>
      </c>
      <c r="D35" s="103"/>
      <c r="E35" s="103"/>
      <c r="F35" s="103" t="s">
        <v>296</v>
      </c>
      <c r="G35" s="103"/>
      <c r="H35" s="103"/>
      <c r="I35" s="103"/>
      <c r="J35" s="102">
        <v>0</v>
      </c>
      <c r="K35" s="102"/>
      <c r="L35" s="48">
        <v>0</v>
      </c>
      <c r="M35" s="48">
        <v>338928.58</v>
      </c>
      <c r="N35" s="102">
        <v>338928.58</v>
      </c>
      <c r="O35" s="102"/>
      <c r="P35" s="102">
        <v>0</v>
      </c>
      <c r="Q35" s="102"/>
      <c r="R35" s="102">
        <v>0</v>
      </c>
      <c r="S35" s="102"/>
      <c r="T35" s="102"/>
      <c r="U35" s="102"/>
      <c r="V35" s="102"/>
      <c r="W35" s="102"/>
    </row>
    <row r="36" spans="1:23" ht="10.5" customHeight="1">
      <c r="A36" s="103" t="s">
        <v>264</v>
      </c>
      <c r="B36" s="103"/>
      <c r="C36" s="103" t="s">
        <v>297</v>
      </c>
      <c r="D36" s="103"/>
      <c r="E36" s="103"/>
      <c r="F36" s="103" t="s">
        <v>298</v>
      </c>
      <c r="G36" s="103"/>
      <c r="H36" s="103"/>
      <c r="I36" s="103"/>
      <c r="J36" s="102">
        <v>0</v>
      </c>
      <c r="K36" s="102"/>
      <c r="L36" s="48">
        <v>0</v>
      </c>
      <c r="M36" s="48">
        <v>706753.12</v>
      </c>
      <c r="N36" s="102">
        <v>706753.12</v>
      </c>
      <c r="O36" s="102"/>
      <c r="P36" s="102">
        <v>0</v>
      </c>
      <c r="Q36" s="102"/>
      <c r="R36" s="102">
        <v>0</v>
      </c>
      <c r="S36" s="102"/>
      <c r="T36" s="102"/>
      <c r="U36" s="102"/>
      <c r="V36" s="102"/>
      <c r="W36" s="102"/>
    </row>
    <row r="37" spans="1:23" ht="10.5" customHeight="1">
      <c r="A37" s="103" t="s">
        <v>264</v>
      </c>
      <c r="B37" s="103"/>
      <c r="C37" s="103" t="s">
        <v>299</v>
      </c>
      <c r="D37" s="103"/>
      <c r="E37" s="103"/>
      <c r="F37" s="103" t="s">
        <v>300</v>
      </c>
      <c r="G37" s="103"/>
      <c r="H37" s="103"/>
      <c r="I37" s="103"/>
      <c r="J37" s="102">
        <v>0</v>
      </c>
      <c r="K37" s="102"/>
      <c r="L37" s="48">
        <v>0</v>
      </c>
      <c r="M37" s="48">
        <v>878981.36</v>
      </c>
      <c r="N37" s="102">
        <v>878981.36</v>
      </c>
      <c r="O37" s="102"/>
      <c r="P37" s="102">
        <v>0</v>
      </c>
      <c r="Q37" s="102"/>
      <c r="R37" s="102">
        <v>0</v>
      </c>
      <c r="S37" s="102"/>
      <c r="T37" s="102"/>
      <c r="U37" s="102"/>
      <c r="V37" s="102"/>
      <c r="W37" s="102"/>
    </row>
    <row r="38" spans="1:23" ht="10.5" customHeight="1">
      <c r="A38" s="103" t="s">
        <v>264</v>
      </c>
      <c r="B38" s="103"/>
      <c r="C38" s="103" t="s">
        <v>301</v>
      </c>
      <c r="D38" s="103"/>
      <c r="E38" s="103"/>
      <c r="F38" s="103" t="s">
        <v>302</v>
      </c>
      <c r="G38" s="103"/>
      <c r="H38" s="103"/>
      <c r="I38" s="103"/>
      <c r="J38" s="102">
        <v>0</v>
      </c>
      <c r="K38" s="102"/>
      <c r="L38" s="48">
        <v>0</v>
      </c>
      <c r="M38" s="48">
        <v>461070</v>
      </c>
      <c r="N38" s="102">
        <v>461070</v>
      </c>
      <c r="O38" s="102"/>
      <c r="P38" s="102">
        <v>0</v>
      </c>
      <c r="Q38" s="102"/>
      <c r="R38" s="102">
        <v>0</v>
      </c>
      <c r="S38" s="102"/>
      <c r="T38" s="102"/>
      <c r="U38" s="102"/>
      <c r="V38" s="102"/>
      <c r="W38" s="102"/>
    </row>
    <row r="39" spans="1:23" ht="10.5" customHeight="1">
      <c r="A39" s="103" t="s">
        <v>264</v>
      </c>
      <c r="B39" s="103"/>
      <c r="C39" s="103" t="s">
        <v>303</v>
      </c>
      <c r="D39" s="103"/>
      <c r="E39" s="103"/>
      <c r="F39" s="103" t="s">
        <v>304</v>
      </c>
      <c r="G39" s="103"/>
      <c r="H39" s="103"/>
      <c r="I39" s="103"/>
      <c r="J39" s="102">
        <v>0</v>
      </c>
      <c r="K39" s="102"/>
      <c r="L39" s="48">
        <v>0</v>
      </c>
      <c r="M39" s="48">
        <v>302300</v>
      </c>
      <c r="N39" s="102">
        <v>302300</v>
      </c>
      <c r="O39" s="102"/>
      <c r="P39" s="102">
        <v>0</v>
      </c>
      <c r="Q39" s="102"/>
      <c r="R39" s="102">
        <v>0</v>
      </c>
      <c r="S39" s="102"/>
      <c r="T39" s="102"/>
      <c r="U39" s="102"/>
      <c r="V39" s="102"/>
      <c r="W39" s="102"/>
    </row>
    <row r="40" spans="1:23" ht="10.5" customHeight="1">
      <c r="A40" s="103" t="s">
        <v>264</v>
      </c>
      <c r="B40" s="103"/>
      <c r="C40" s="103" t="s">
        <v>305</v>
      </c>
      <c r="D40" s="103"/>
      <c r="E40" s="103"/>
      <c r="F40" s="103" t="s">
        <v>306</v>
      </c>
      <c r="G40" s="103"/>
      <c r="H40" s="103"/>
      <c r="I40" s="103"/>
      <c r="J40" s="102">
        <v>0</v>
      </c>
      <c r="K40" s="102"/>
      <c r="L40" s="48">
        <v>0</v>
      </c>
      <c r="M40" s="48">
        <v>295300</v>
      </c>
      <c r="N40" s="102">
        <v>295300</v>
      </c>
      <c r="O40" s="102"/>
      <c r="P40" s="102">
        <v>0</v>
      </c>
      <c r="Q40" s="102"/>
      <c r="R40" s="102">
        <v>0</v>
      </c>
      <c r="S40" s="102"/>
      <c r="T40" s="102"/>
      <c r="U40" s="102"/>
      <c r="V40" s="102"/>
      <c r="W40" s="102"/>
    </row>
    <row r="41" spans="1:23" ht="10.5" customHeight="1">
      <c r="A41" s="103" t="s">
        <v>264</v>
      </c>
      <c r="B41" s="103"/>
      <c r="C41" s="103" t="s">
        <v>866</v>
      </c>
      <c r="D41" s="103"/>
      <c r="E41" s="103"/>
      <c r="F41" s="103" t="s">
        <v>867</v>
      </c>
      <c r="G41" s="103"/>
      <c r="H41" s="103"/>
      <c r="I41" s="103"/>
      <c r="J41" s="102">
        <v>0</v>
      </c>
      <c r="K41" s="102"/>
      <c r="L41" s="48">
        <v>0</v>
      </c>
      <c r="M41" s="48">
        <v>7000</v>
      </c>
      <c r="N41" s="102">
        <v>7000</v>
      </c>
      <c r="O41" s="102"/>
      <c r="P41" s="102">
        <v>0</v>
      </c>
      <c r="Q41" s="102"/>
      <c r="R41" s="102">
        <v>0</v>
      </c>
      <c r="S41" s="102"/>
      <c r="T41" s="102"/>
      <c r="U41" s="102"/>
      <c r="V41" s="102"/>
      <c r="W41" s="102"/>
    </row>
    <row r="42" spans="1:23" ht="10.5" customHeight="1">
      <c r="A42" s="103" t="s">
        <v>264</v>
      </c>
      <c r="B42" s="103"/>
      <c r="C42" s="103" t="s">
        <v>307</v>
      </c>
      <c r="D42" s="103"/>
      <c r="E42" s="103"/>
      <c r="F42" s="103" t="s">
        <v>308</v>
      </c>
      <c r="G42" s="103"/>
      <c r="H42" s="103"/>
      <c r="I42" s="103"/>
      <c r="J42" s="102">
        <v>0</v>
      </c>
      <c r="K42" s="102"/>
      <c r="L42" s="48">
        <v>765271.04</v>
      </c>
      <c r="M42" s="48">
        <v>33161823.93</v>
      </c>
      <c r="N42" s="102">
        <v>32396552.9</v>
      </c>
      <c r="O42" s="102"/>
      <c r="P42" s="102">
        <v>0</v>
      </c>
      <c r="Q42" s="102"/>
      <c r="R42" s="102">
        <v>0.01</v>
      </c>
      <c r="S42" s="102"/>
      <c r="T42" s="102"/>
      <c r="U42" s="102"/>
      <c r="V42" s="102"/>
      <c r="W42" s="102"/>
    </row>
    <row r="43" spans="1:23" ht="18.75" customHeight="1">
      <c r="A43" s="103" t="s">
        <v>264</v>
      </c>
      <c r="B43" s="103"/>
      <c r="C43" s="103" t="s">
        <v>309</v>
      </c>
      <c r="D43" s="103"/>
      <c r="E43" s="103"/>
      <c r="F43" s="103" t="s">
        <v>310</v>
      </c>
      <c r="G43" s="103"/>
      <c r="H43" s="103"/>
      <c r="I43" s="103"/>
      <c r="J43" s="102">
        <v>0</v>
      </c>
      <c r="K43" s="102"/>
      <c r="L43" s="48">
        <v>765271.04</v>
      </c>
      <c r="M43" s="48">
        <v>30507837.89</v>
      </c>
      <c r="N43" s="102">
        <v>29742566.86</v>
      </c>
      <c r="O43" s="102"/>
      <c r="P43" s="102">
        <v>0</v>
      </c>
      <c r="Q43" s="102"/>
      <c r="R43" s="102">
        <v>0.01</v>
      </c>
      <c r="S43" s="102"/>
      <c r="T43" s="102"/>
      <c r="U43" s="102"/>
      <c r="V43" s="102"/>
      <c r="W43" s="102"/>
    </row>
    <row r="44" spans="1:23" ht="10.5" customHeight="1">
      <c r="A44" s="103" t="s">
        <v>264</v>
      </c>
      <c r="B44" s="103"/>
      <c r="C44" s="103" t="s">
        <v>311</v>
      </c>
      <c r="D44" s="103"/>
      <c r="E44" s="103"/>
      <c r="F44" s="103" t="s">
        <v>312</v>
      </c>
      <c r="G44" s="103"/>
      <c r="H44" s="103"/>
      <c r="I44" s="103"/>
      <c r="J44" s="102">
        <v>0</v>
      </c>
      <c r="K44" s="102"/>
      <c r="L44" s="48">
        <v>14120.68</v>
      </c>
      <c r="M44" s="48">
        <v>116759.8</v>
      </c>
      <c r="N44" s="102">
        <v>102639.12</v>
      </c>
      <c r="O44" s="102"/>
      <c r="P44" s="102">
        <v>0</v>
      </c>
      <c r="Q44" s="102"/>
      <c r="R44" s="102">
        <v>0</v>
      </c>
      <c r="S44" s="102"/>
      <c r="T44" s="102"/>
      <c r="U44" s="102"/>
      <c r="V44" s="102"/>
      <c r="W44" s="102"/>
    </row>
    <row r="45" spans="1:23" ht="10.5" customHeight="1">
      <c r="A45" s="103" t="s">
        <v>264</v>
      </c>
      <c r="B45" s="103"/>
      <c r="C45" s="103" t="s">
        <v>313</v>
      </c>
      <c r="D45" s="103"/>
      <c r="E45" s="103"/>
      <c r="F45" s="103" t="s">
        <v>314</v>
      </c>
      <c r="G45" s="103"/>
      <c r="H45" s="103"/>
      <c r="I45" s="103"/>
      <c r="J45" s="102">
        <v>0</v>
      </c>
      <c r="K45" s="102"/>
      <c r="L45" s="48">
        <v>399</v>
      </c>
      <c r="M45" s="48">
        <v>31730</v>
      </c>
      <c r="N45" s="102">
        <v>31331</v>
      </c>
      <c r="O45" s="102"/>
      <c r="P45" s="102">
        <v>0</v>
      </c>
      <c r="Q45" s="102"/>
      <c r="R45" s="102">
        <v>0</v>
      </c>
      <c r="S45" s="102"/>
      <c r="T45" s="102"/>
      <c r="U45" s="102"/>
      <c r="V45" s="102"/>
      <c r="W45" s="102"/>
    </row>
    <row r="46" spans="1:23" ht="10.5" customHeight="1">
      <c r="A46" s="103" t="s">
        <v>264</v>
      </c>
      <c r="B46" s="103"/>
      <c r="C46" s="103" t="s">
        <v>315</v>
      </c>
      <c r="D46" s="103"/>
      <c r="E46" s="103"/>
      <c r="F46" s="103" t="s">
        <v>316</v>
      </c>
      <c r="G46" s="103"/>
      <c r="H46" s="103"/>
      <c r="I46" s="103"/>
      <c r="J46" s="102">
        <v>0</v>
      </c>
      <c r="K46" s="102"/>
      <c r="L46" s="48">
        <v>0</v>
      </c>
      <c r="M46" s="48">
        <v>16704</v>
      </c>
      <c r="N46" s="102">
        <v>16704</v>
      </c>
      <c r="O46" s="102"/>
      <c r="P46" s="102">
        <v>0</v>
      </c>
      <c r="Q46" s="102"/>
      <c r="R46" s="102">
        <v>0</v>
      </c>
      <c r="S46" s="102"/>
      <c r="T46" s="102"/>
      <c r="U46" s="102"/>
      <c r="V46" s="102"/>
      <c r="W46" s="102"/>
    </row>
    <row r="47" spans="1:23" ht="10.5" customHeight="1">
      <c r="A47" s="103" t="s">
        <v>264</v>
      </c>
      <c r="B47" s="103"/>
      <c r="C47" s="103" t="s">
        <v>317</v>
      </c>
      <c r="D47" s="103"/>
      <c r="E47" s="103"/>
      <c r="F47" s="103" t="s">
        <v>251</v>
      </c>
      <c r="G47" s="103"/>
      <c r="H47" s="103"/>
      <c r="I47" s="103"/>
      <c r="J47" s="102">
        <v>0</v>
      </c>
      <c r="K47" s="102"/>
      <c r="L47" s="48">
        <v>88160</v>
      </c>
      <c r="M47" s="48">
        <v>1095386.62</v>
      </c>
      <c r="N47" s="102">
        <v>1007226.62</v>
      </c>
      <c r="O47" s="102"/>
      <c r="P47" s="102">
        <v>0</v>
      </c>
      <c r="Q47" s="102"/>
      <c r="R47" s="102">
        <v>0</v>
      </c>
      <c r="S47" s="102"/>
      <c r="T47" s="102"/>
      <c r="U47" s="102"/>
      <c r="V47" s="102"/>
      <c r="W47" s="102"/>
    </row>
    <row r="48" spans="1:23" ht="10.5" customHeight="1">
      <c r="A48" s="103" t="s">
        <v>264</v>
      </c>
      <c r="B48" s="103"/>
      <c r="C48" s="103" t="s">
        <v>318</v>
      </c>
      <c r="D48" s="103"/>
      <c r="E48" s="103"/>
      <c r="F48" s="103" t="s">
        <v>319</v>
      </c>
      <c r="G48" s="103"/>
      <c r="H48" s="103"/>
      <c r="I48" s="103"/>
      <c r="J48" s="102">
        <v>0</v>
      </c>
      <c r="K48" s="102"/>
      <c r="L48" s="48">
        <v>0</v>
      </c>
      <c r="M48" s="48">
        <v>37120</v>
      </c>
      <c r="N48" s="102">
        <v>37120</v>
      </c>
      <c r="O48" s="102"/>
      <c r="P48" s="102">
        <v>0</v>
      </c>
      <c r="Q48" s="102"/>
      <c r="R48" s="102">
        <v>0</v>
      </c>
      <c r="S48" s="102"/>
      <c r="T48" s="102"/>
      <c r="U48" s="102"/>
      <c r="V48" s="102"/>
      <c r="W48" s="102"/>
    </row>
    <row r="49" spans="1:23" ht="10.5" customHeight="1">
      <c r="A49" s="103" t="s">
        <v>264</v>
      </c>
      <c r="B49" s="103"/>
      <c r="C49" s="103" t="s">
        <v>320</v>
      </c>
      <c r="D49" s="103"/>
      <c r="E49" s="103"/>
      <c r="F49" s="103" t="s">
        <v>321</v>
      </c>
      <c r="G49" s="103"/>
      <c r="H49" s="103"/>
      <c r="I49" s="103"/>
      <c r="J49" s="102">
        <v>0</v>
      </c>
      <c r="K49" s="102"/>
      <c r="L49" s="48">
        <v>0</v>
      </c>
      <c r="M49" s="48">
        <v>181888</v>
      </c>
      <c r="N49" s="102">
        <v>181888</v>
      </c>
      <c r="O49" s="102"/>
      <c r="P49" s="102">
        <v>0</v>
      </c>
      <c r="Q49" s="102"/>
      <c r="R49" s="102">
        <v>0</v>
      </c>
      <c r="S49" s="102"/>
      <c r="T49" s="102"/>
      <c r="U49" s="102"/>
      <c r="V49" s="102"/>
      <c r="W49" s="102"/>
    </row>
    <row r="50" spans="1:23" ht="10.5" customHeight="1">
      <c r="A50" s="103" t="s">
        <v>264</v>
      </c>
      <c r="B50" s="103"/>
      <c r="C50" s="103" t="s">
        <v>322</v>
      </c>
      <c r="D50" s="103"/>
      <c r="E50" s="103"/>
      <c r="F50" s="103" t="s">
        <v>323</v>
      </c>
      <c r="G50" s="103"/>
      <c r="H50" s="103"/>
      <c r="I50" s="103"/>
      <c r="J50" s="102">
        <v>0</v>
      </c>
      <c r="K50" s="102"/>
      <c r="L50" s="48">
        <v>0</v>
      </c>
      <c r="M50" s="48">
        <v>5416134.51</v>
      </c>
      <c r="N50" s="102">
        <v>5416134.51</v>
      </c>
      <c r="O50" s="102"/>
      <c r="P50" s="102">
        <v>0</v>
      </c>
      <c r="Q50" s="102"/>
      <c r="R50" s="102">
        <v>0</v>
      </c>
      <c r="S50" s="102"/>
      <c r="T50" s="102"/>
      <c r="U50" s="102"/>
      <c r="V50" s="102"/>
      <c r="W50" s="102"/>
    </row>
    <row r="51" spans="1:23" ht="10.5" customHeight="1">
      <c r="A51" s="103" t="s">
        <v>264</v>
      </c>
      <c r="B51" s="103"/>
      <c r="C51" s="103" t="s">
        <v>324</v>
      </c>
      <c r="D51" s="103"/>
      <c r="E51" s="103"/>
      <c r="F51" s="103" t="s">
        <v>325</v>
      </c>
      <c r="G51" s="103"/>
      <c r="H51" s="103"/>
      <c r="I51" s="103"/>
      <c r="J51" s="102">
        <v>0</v>
      </c>
      <c r="K51" s="102"/>
      <c r="L51" s="48">
        <v>4950</v>
      </c>
      <c r="M51" s="48">
        <v>18000</v>
      </c>
      <c r="N51" s="102">
        <v>13050</v>
      </c>
      <c r="O51" s="102"/>
      <c r="P51" s="102">
        <v>0</v>
      </c>
      <c r="Q51" s="102"/>
      <c r="R51" s="102">
        <v>0</v>
      </c>
      <c r="S51" s="102"/>
      <c r="T51" s="102"/>
      <c r="U51" s="102"/>
      <c r="V51" s="102"/>
      <c r="W51" s="102"/>
    </row>
    <row r="52" spans="1:23" ht="10.5" customHeight="1">
      <c r="A52" s="103" t="s">
        <v>264</v>
      </c>
      <c r="B52" s="103"/>
      <c r="C52" s="103" t="s">
        <v>326</v>
      </c>
      <c r="D52" s="103"/>
      <c r="E52" s="103"/>
      <c r="F52" s="103" t="s">
        <v>327</v>
      </c>
      <c r="G52" s="103"/>
      <c r="H52" s="103"/>
      <c r="I52" s="103"/>
      <c r="J52" s="102">
        <v>0</v>
      </c>
      <c r="K52" s="102"/>
      <c r="L52" s="48">
        <v>0</v>
      </c>
      <c r="M52" s="48">
        <v>167253</v>
      </c>
      <c r="N52" s="102">
        <v>167253</v>
      </c>
      <c r="O52" s="102"/>
      <c r="P52" s="102">
        <v>0</v>
      </c>
      <c r="Q52" s="102"/>
      <c r="R52" s="102">
        <v>0</v>
      </c>
      <c r="S52" s="102"/>
      <c r="T52" s="102"/>
      <c r="U52" s="102"/>
      <c r="V52" s="102"/>
      <c r="W52" s="102"/>
    </row>
    <row r="53" spans="1:23" ht="10.5" customHeight="1">
      <c r="A53" s="103" t="s">
        <v>264</v>
      </c>
      <c r="B53" s="103"/>
      <c r="C53" s="103" t="s">
        <v>328</v>
      </c>
      <c r="D53" s="103"/>
      <c r="E53" s="103"/>
      <c r="F53" s="103" t="s">
        <v>329</v>
      </c>
      <c r="G53" s="103"/>
      <c r="H53" s="103"/>
      <c r="I53" s="103"/>
      <c r="J53" s="102">
        <v>0</v>
      </c>
      <c r="K53" s="102"/>
      <c r="L53" s="48">
        <v>0</v>
      </c>
      <c r="M53" s="48">
        <v>3954748.32</v>
      </c>
      <c r="N53" s="102">
        <v>3954748.32</v>
      </c>
      <c r="O53" s="102"/>
      <c r="P53" s="102">
        <v>0</v>
      </c>
      <c r="Q53" s="102"/>
      <c r="R53" s="102">
        <v>0</v>
      </c>
      <c r="S53" s="102"/>
      <c r="T53" s="102"/>
      <c r="U53" s="102"/>
      <c r="V53" s="102"/>
      <c r="W53" s="102"/>
    </row>
    <row r="54" spans="1:23" ht="10.5" customHeight="1">
      <c r="A54" s="103" t="s">
        <v>264</v>
      </c>
      <c r="B54" s="103"/>
      <c r="C54" s="103" t="s">
        <v>330</v>
      </c>
      <c r="D54" s="103"/>
      <c r="E54" s="103"/>
      <c r="F54" s="103" t="s">
        <v>331</v>
      </c>
      <c r="G54" s="103"/>
      <c r="H54" s="103"/>
      <c r="I54" s="103"/>
      <c r="J54" s="102">
        <v>0</v>
      </c>
      <c r="K54" s="102"/>
      <c r="L54" s="48">
        <v>0</v>
      </c>
      <c r="M54" s="48">
        <v>23664</v>
      </c>
      <c r="N54" s="102">
        <v>23664</v>
      </c>
      <c r="O54" s="102"/>
      <c r="P54" s="102">
        <v>0</v>
      </c>
      <c r="Q54" s="102"/>
      <c r="R54" s="102">
        <v>0</v>
      </c>
      <c r="S54" s="102"/>
      <c r="T54" s="102"/>
      <c r="U54" s="102"/>
      <c r="V54" s="102"/>
      <c r="W54" s="102"/>
    </row>
    <row r="55" spans="1:23" ht="10.5" customHeight="1">
      <c r="A55" s="103" t="s">
        <v>264</v>
      </c>
      <c r="B55" s="103"/>
      <c r="C55" s="103" t="s">
        <v>332</v>
      </c>
      <c r="D55" s="103"/>
      <c r="E55" s="103"/>
      <c r="F55" s="103" t="s">
        <v>333</v>
      </c>
      <c r="G55" s="103"/>
      <c r="H55" s="103"/>
      <c r="I55" s="103"/>
      <c r="J55" s="102">
        <v>0</v>
      </c>
      <c r="K55" s="102"/>
      <c r="L55" s="48">
        <v>0</v>
      </c>
      <c r="M55" s="48">
        <v>348516.51</v>
      </c>
      <c r="N55" s="102">
        <v>348516.51</v>
      </c>
      <c r="O55" s="102"/>
      <c r="P55" s="102">
        <v>0</v>
      </c>
      <c r="Q55" s="102"/>
      <c r="R55" s="102">
        <v>0</v>
      </c>
      <c r="S55" s="102"/>
      <c r="T55" s="102"/>
      <c r="U55" s="102"/>
      <c r="V55" s="102"/>
      <c r="W55" s="102"/>
    </row>
    <row r="56" spans="1:23" ht="10.5" customHeight="1">
      <c r="A56" s="103" t="s">
        <v>264</v>
      </c>
      <c r="B56" s="103"/>
      <c r="C56" s="103" t="s">
        <v>334</v>
      </c>
      <c r="D56" s="103"/>
      <c r="E56" s="103"/>
      <c r="F56" s="103" t="s">
        <v>335</v>
      </c>
      <c r="G56" s="103"/>
      <c r="H56" s="103"/>
      <c r="I56" s="103"/>
      <c r="J56" s="102">
        <v>0</v>
      </c>
      <c r="K56" s="102"/>
      <c r="L56" s="48">
        <v>0</v>
      </c>
      <c r="M56" s="48">
        <v>307400</v>
      </c>
      <c r="N56" s="102">
        <v>307400</v>
      </c>
      <c r="O56" s="102"/>
      <c r="P56" s="102">
        <v>0</v>
      </c>
      <c r="Q56" s="102"/>
      <c r="R56" s="102">
        <v>0</v>
      </c>
      <c r="S56" s="102"/>
      <c r="T56" s="102"/>
      <c r="U56" s="102"/>
      <c r="V56" s="102"/>
      <c r="W56" s="102"/>
    </row>
    <row r="57" spans="1:23" ht="10.5" customHeight="1">
      <c r="A57" s="103" t="s">
        <v>264</v>
      </c>
      <c r="B57" s="103"/>
      <c r="C57" s="103" t="s">
        <v>336</v>
      </c>
      <c r="D57" s="103"/>
      <c r="E57" s="103"/>
      <c r="F57" s="103" t="s">
        <v>337</v>
      </c>
      <c r="G57" s="103"/>
      <c r="H57" s="103"/>
      <c r="I57" s="103"/>
      <c r="J57" s="102">
        <v>0</v>
      </c>
      <c r="K57" s="102"/>
      <c r="L57" s="48">
        <v>19505.4</v>
      </c>
      <c r="M57" s="48">
        <v>102825.88</v>
      </c>
      <c r="N57" s="102">
        <v>83320.48</v>
      </c>
      <c r="O57" s="102"/>
      <c r="P57" s="102">
        <v>0</v>
      </c>
      <c r="Q57" s="102"/>
      <c r="R57" s="102">
        <v>0</v>
      </c>
      <c r="S57" s="102"/>
      <c r="T57" s="102"/>
      <c r="U57" s="102"/>
      <c r="V57" s="102"/>
      <c r="W57" s="102"/>
    </row>
    <row r="58" spans="1:23" ht="10.5" customHeight="1">
      <c r="A58" s="103" t="s">
        <v>264</v>
      </c>
      <c r="B58" s="103"/>
      <c r="C58" s="103" t="s">
        <v>338</v>
      </c>
      <c r="D58" s="103"/>
      <c r="E58" s="103"/>
      <c r="F58" s="103" t="s">
        <v>339</v>
      </c>
      <c r="G58" s="103"/>
      <c r="H58" s="103"/>
      <c r="I58" s="103"/>
      <c r="J58" s="102">
        <v>0</v>
      </c>
      <c r="K58" s="102"/>
      <c r="L58" s="48">
        <v>0</v>
      </c>
      <c r="M58" s="48">
        <v>147053.2</v>
      </c>
      <c r="N58" s="102">
        <v>147053.2</v>
      </c>
      <c r="O58" s="102"/>
      <c r="P58" s="102">
        <v>0</v>
      </c>
      <c r="Q58" s="102"/>
      <c r="R58" s="102">
        <v>0</v>
      </c>
      <c r="S58" s="102"/>
      <c r="T58" s="102"/>
      <c r="U58" s="102"/>
      <c r="V58" s="102"/>
      <c r="W58" s="102"/>
    </row>
    <row r="59" spans="1:23" ht="10.5" customHeight="1">
      <c r="A59" s="103" t="s">
        <v>264</v>
      </c>
      <c r="B59" s="103"/>
      <c r="C59" s="103" t="s">
        <v>340</v>
      </c>
      <c r="D59" s="103"/>
      <c r="E59" s="103"/>
      <c r="F59" s="103" t="s">
        <v>341</v>
      </c>
      <c r="G59" s="103"/>
      <c r="H59" s="103"/>
      <c r="I59" s="103"/>
      <c r="J59" s="102">
        <v>0</v>
      </c>
      <c r="K59" s="102"/>
      <c r="L59" s="48">
        <v>0</v>
      </c>
      <c r="M59" s="48">
        <v>75632</v>
      </c>
      <c r="N59" s="102">
        <v>75632</v>
      </c>
      <c r="O59" s="102"/>
      <c r="P59" s="102">
        <v>0</v>
      </c>
      <c r="Q59" s="102"/>
      <c r="R59" s="102">
        <v>0</v>
      </c>
      <c r="S59" s="102"/>
      <c r="T59" s="102"/>
      <c r="U59" s="102"/>
      <c r="V59" s="102"/>
      <c r="W59" s="102"/>
    </row>
    <row r="60" spans="1:23" ht="10.5" customHeight="1">
      <c r="A60" s="103" t="s">
        <v>264</v>
      </c>
      <c r="B60" s="103"/>
      <c r="C60" s="103" t="s">
        <v>342</v>
      </c>
      <c r="D60" s="103"/>
      <c r="E60" s="103"/>
      <c r="F60" s="103" t="s">
        <v>343</v>
      </c>
      <c r="G60" s="103"/>
      <c r="H60" s="103"/>
      <c r="I60" s="103"/>
      <c r="J60" s="102">
        <v>0</v>
      </c>
      <c r="K60" s="102"/>
      <c r="L60" s="48">
        <v>0</v>
      </c>
      <c r="M60" s="48">
        <v>32398.8</v>
      </c>
      <c r="N60" s="102">
        <v>32398.8</v>
      </c>
      <c r="O60" s="102"/>
      <c r="P60" s="102">
        <v>0</v>
      </c>
      <c r="Q60" s="102"/>
      <c r="R60" s="102">
        <v>0</v>
      </c>
      <c r="S60" s="102"/>
      <c r="T60" s="102"/>
      <c r="U60" s="102"/>
      <c r="V60" s="102"/>
      <c r="W60" s="102"/>
    </row>
    <row r="61" spans="1:23" ht="10.5" customHeight="1">
      <c r="A61" s="103" t="s">
        <v>264</v>
      </c>
      <c r="B61" s="103"/>
      <c r="C61" s="103" t="s">
        <v>344</v>
      </c>
      <c r="D61" s="103"/>
      <c r="E61" s="103"/>
      <c r="F61" s="103" t="s">
        <v>345</v>
      </c>
      <c r="G61" s="103"/>
      <c r="H61" s="103"/>
      <c r="I61" s="103"/>
      <c r="J61" s="102">
        <v>0</v>
      </c>
      <c r="K61" s="102"/>
      <c r="L61" s="48">
        <v>0</v>
      </c>
      <c r="M61" s="48">
        <v>9100</v>
      </c>
      <c r="N61" s="102">
        <v>9100</v>
      </c>
      <c r="O61" s="102"/>
      <c r="P61" s="102">
        <v>0</v>
      </c>
      <c r="Q61" s="102"/>
      <c r="R61" s="102">
        <v>0</v>
      </c>
      <c r="S61" s="102"/>
      <c r="T61" s="102"/>
      <c r="U61" s="102"/>
      <c r="V61" s="102"/>
      <c r="W61" s="102"/>
    </row>
    <row r="62" spans="1:23" ht="10.5" customHeight="1">
      <c r="A62" s="103" t="s">
        <v>264</v>
      </c>
      <c r="B62" s="103"/>
      <c r="C62" s="103" t="s">
        <v>346</v>
      </c>
      <c r="D62" s="103"/>
      <c r="E62" s="103"/>
      <c r="F62" s="103" t="s">
        <v>347</v>
      </c>
      <c r="G62" s="103"/>
      <c r="H62" s="103"/>
      <c r="I62" s="103"/>
      <c r="J62" s="102">
        <v>0</v>
      </c>
      <c r="K62" s="102"/>
      <c r="L62" s="48">
        <v>108804.11</v>
      </c>
      <c r="M62" s="48">
        <v>514718.57</v>
      </c>
      <c r="N62" s="102">
        <v>405914.46</v>
      </c>
      <c r="O62" s="102"/>
      <c r="P62" s="102">
        <v>0</v>
      </c>
      <c r="Q62" s="102"/>
      <c r="R62" s="102">
        <v>0</v>
      </c>
      <c r="S62" s="102"/>
      <c r="T62" s="102"/>
      <c r="U62" s="102"/>
      <c r="V62" s="102"/>
      <c r="W62" s="102"/>
    </row>
    <row r="63" spans="1:23" ht="10.5" customHeight="1">
      <c r="A63" s="103" t="s">
        <v>264</v>
      </c>
      <c r="B63" s="103"/>
      <c r="C63" s="103" t="s">
        <v>348</v>
      </c>
      <c r="D63" s="103"/>
      <c r="E63" s="103"/>
      <c r="F63" s="103" t="s">
        <v>349</v>
      </c>
      <c r="G63" s="103"/>
      <c r="H63" s="103"/>
      <c r="I63" s="103"/>
      <c r="J63" s="102">
        <v>0</v>
      </c>
      <c r="K63" s="102"/>
      <c r="L63" s="48">
        <v>0</v>
      </c>
      <c r="M63" s="48">
        <v>327224.15</v>
      </c>
      <c r="N63" s="102">
        <v>327224.15</v>
      </c>
      <c r="O63" s="102"/>
      <c r="P63" s="102">
        <v>0</v>
      </c>
      <c r="Q63" s="102"/>
      <c r="R63" s="102">
        <v>0</v>
      </c>
      <c r="S63" s="102"/>
      <c r="T63" s="102"/>
      <c r="U63" s="102"/>
      <c r="V63" s="102"/>
      <c r="W63" s="102"/>
    </row>
    <row r="64" spans="1:23" ht="10.5" customHeight="1">
      <c r="A64" s="103" t="s">
        <v>264</v>
      </c>
      <c r="B64" s="103"/>
      <c r="C64" s="103" t="s">
        <v>350</v>
      </c>
      <c r="D64" s="103"/>
      <c r="E64" s="103"/>
      <c r="F64" s="103" t="s">
        <v>351</v>
      </c>
      <c r="G64" s="103"/>
      <c r="H64" s="103"/>
      <c r="I64" s="103"/>
      <c r="J64" s="102">
        <v>0</v>
      </c>
      <c r="K64" s="102"/>
      <c r="L64" s="48">
        <v>46270.02</v>
      </c>
      <c r="M64" s="48">
        <v>100729.07</v>
      </c>
      <c r="N64" s="102">
        <v>54459.05</v>
      </c>
      <c r="O64" s="102"/>
      <c r="P64" s="102">
        <v>0</v>
      </c>
      <c r="Q64" s="102"/>
      <c r="R64" s="102">
        <v>0</v>
      </c>
      <c r="S64" s="102"/>
      <c r="T64" s="102"/>
      <c r="U64" s="102"/>
      <c r="V64" s="102"/>
      <c r="W64" s="102"/>
    </row>
    <row r="65" spans="1:23" ht="10.5" customHeight="1">
      <c r="A65" s="103" t="s">
        <v>264</v>
      </c>
      <c r="B65" s="103"/>
      <c r="C65" s="103" t="s">
        <v>352</v>
      </c>
      <c r="D65" s="103"/>
      <c r="E65" s="103"/>
      <c r="F65" s="103" t="s">
        <v>353</v>
      </c>
      <c r="G65" s="103"/>
      <c r="H65" s="103"/>
      <c r="I65" s="103"/>
      <c r="J65" s="102">
        <v>0</v>
      </c>
      <c r="K65" s="102"/>
      <c r="L65" s="48">
        <v>44324</v>
      </c>
      <c r="M65" s="48">
        <v>44324</v>
      </c>
      <c r="N65" s="102">
        <v>0</v>
      </c>
      <c r="O65" s="102"/>
      <c r="P65" s="102">
        <v>0</v>
      </c>
      <c r="Q65" s="102"/>
      <c r="R65" s="102">
        <v>0</v>
      </c>
      <c r="S65" s="102"/>
      <c r="T65" s="102"/>
      <c r="U65" s="102"/>
      <c r="V65" s="102"/>
      <c r="W65" s="102"/>
    </row>
    <row r="66" spans="1:23" ht="10.5" customHeight="1">
      <c r="A66" s="103" t="s">
        <v>264</v>
      </c>
      <c r="B66" s="103"/>
      <c r="C66" s="103" t="s">
        <v>868</v>
      </c>
      <c r="D66" s="103"/>
      <c r="E66" s="103"/>
      <c r="F66" s="103" t="s">
        <v>869</v>
      </c>
      <c r="G66" s="103"/>
      <c r="H66" s="103"/>
      <c r="I66" s="103"/>
      <c r="J66" s="102">
        <v>0</v>
      </c>
      <c r="K66" s="102"/>
      <c r="L66" s="48">
        <v>0</v>
      </c>
      <c r="M66" s="48">
        <v>20119</v>
      </c>
      <c r="N66" s="102">
        <v>20119</v>
      </c>
      <c r="O66" s="102"/>
      <c r="P66" s="102">
        <v>0</v>
      </c>
      <c r="Q66" s="102"/>
      <c r="R66" s="102">
        <v>0</v>
      </c>
      <c r="S66" s="102"/>
      <c r="T66" s="102"/>
      <c r="U66" s="102"/>
      <c r="V66" s="102"/>
      <c r="W66" s="102"/>
    </row>
    <row r="67" spans="1:23" ht="10.5" customHeight="1">
      <c r="A67" s="103" t="s">
        <v>264</v>
      </c>
      <c r="B67" s="103"/>
      <c r="C67" s="103" t="s">
        <v>354</v>
      </c>
      <c r="D67" s="103"/>
      <c r="E67" s="103"/>
      <c r="F67" s="103" t="s">
        <v>355</v>
      </c>
      <c r="G67" s="103"/>
      <c r="H67" s="103"/>
      <c r="I67" s="103"/>
      <c r="J67" s="102">
        <v>0</v>
      </c>
      <c r="K67" s="102"/>
      <c r="L67" s="48">
        <v>0</v>
      </c>
      <c r="M67" s="48">
        <v>92239.56</v>
      </c>
      <c r="N67" s="102">
        <v>92239.56</v>
      </c>
      <c r="O67" s="102"/>
      <c r="P67" s="102">
        <v>0</v>
      </c>
      <c r="Q67" s="102"/>
      <c r="R67" s="102">
        <v>0</v>
      </c>
      <c r="S67" s="102"/>
      <c r="T67" s="102"/>
      <c r="U67" s="102"/>
      <c r="V67" s="102"/>
      <c r="W67" s="102"/>
    </row>
    <row r="68" spans="1:23" ht="10.5" customHeight="1">
      <c r="A68" s="103" t="s">
        <v>264</v>
      </c>
      <c r="B68" s="103"/>
      <c r="C68" s="103" t="s">
        <v>356</v>
      </c>
      <c r="D68" s="103"/>
      <c r="E68" s="103"/>
      <c r="F68" s="103" t="s">
        <v>357</v>
      </c>
      <c r="G68" s="103"/>
      <c r="H68" s="103"/>
      <c r="I68" s="103"/>
      <c r="J68" s="102">
        <v>0</v>
      </c>
      <c r="K68" s="102"/>
      <c r="L68" s="48">
        <v>2842</v>
      </c>
      <c r="M68" s="48">
        <v>61287.44</v>
      </c>
      <c r="N68" s="102">
        <v>58445.44</v>
      </c>
      <c r="O68" s="102"/>
      <c r="P68" s="102">
        <v>0</v>
      </c>
      <c r="Q68" s="102"/>
      <c r="R68" s="102">
        <v>0</v>
      </c>
      <c r="S68" s="102"/>
      <c r="T68" s="102"/>
      <c r="U68" s="102"/>
      <c r="V68" s="102"/>
      <c r="W68" s="102"/>
    </row>
    <row r="69" spans="1:23" ht="10.5" customHeight="1">
      <c r="A69" s="103" t="s">
        <v>264</v>
      </c>
      <c r="B69" s="103"/>
      <c r="C69" s="103" t="s">
        <v>358</v>
      </c>
      <c r="D69" s="103"/>
      <c r="E69" s="103"/>
      <c r="F69" s="103" t="s">
        <v>117</v>
      </c>
      <c r="G69" s="103"/>
      <c r="H69" s="103"/>
      <c r="I69" s="103"/>
      <c r="J69" s="102">
        <v>0</v>
      </c>
      <c r="K69" s="102"/>
      <c r="L69" s="48">
        <v>14301.06</v>
      </c>
      <c r="M69" s="48">
        <v>256764.2</v>
      </c>
      <c r="N69" s="102">
        <v>242463.14</v>
      </c>
      <c r="O69" s="102"/>
      <c r="P69" s="102">
        <v>0</v>
      </c>
      <c r="Q69" s="102"/>
      <c r="R69" s="102">
        <v>0</v>
      </c>
      <c r="S69" s="102"/>
      <c r="T69" s="102"/>
      <c r="U69" s="102"/>
      <c r="V69" s="102"/>
      <c r="W69" s="102"/>
    </row>
    <row r="70" spans="1:23" ht="10.5" customHeight="1">
      <c r="A70" s="103" t="s">
        <v>264</v>
      </c>
      <c r="B70" s="103"/>
      <c r="C70" s="103" t="s">
        <v>359</v>
      </c>
      <c r="D70" s="103"/>
      <c r="E70" s="103"/>
      <c r="F70" s="103" t="s">
        <v>360</v>
      </c>
      <c r="G70" s="103"/>
      <c r="H70" s="103"/>
      <c r="I70" s="103"/>
      <c r="J70" s="102">
        <v>0</v>
      </c>
      <c r="K70" s="102"/>
      <c r="L70" s="48">
        <v>0</v>
      </c>
      <c r="M70" s="48">
        <v>61270.03</v>
      </c>
      <c r="N70" s="102">
        <v>61270.03</v>
      </c>
      <c r="O70" s="102"/>
      <c r="P70" s="102">
        <v>0</v>
      </c>
      <c r="Q70" s="102"/>
      <c r="R70" s="102">
        <v>0</v>
      </c>
      <c r="S70" s="102"/>
      <c r="T70" s="102"/>
      <c r="U70" s="102"/>
      <c r="V70" s="102"/>
      <c r="W70" s="102"/>
    </row>
    <row r="71" spans="1:23" ht="10.5" customHeight="1">
      <c r="A71" s="103" t="s">
        <v>264</v>
      </c>
      <c r="B71" s="103"/>
      <c r="C71" s="103" t="s">
        <v>361</v>
      </c>
      <c r="D71" s="103"/>
      <c r="E71" s="103"/>
      <c r="F71" s="103" t="s">
        <v>362</v>
      </c>
      <c r="G71" s="103"/>
      <c r="H71" s="103"/>
      <c r="I71" s="103"/>
      <c r="J71" s="102">
        <v>0</v>
      </c>
      <c r="K71" s="102"/>
      <c r="L71" s="48">
        <v>16240</v>
      </c>
      <c r="M71" s="48">
        <v>16240</v>
      </c>
      <c r="N71" s="102">
        <v>0</v>
      </c>
      <c r="O71" s="102"/>
      <c r="P71" s="102">
        <v>0</v>
      </c>
      <c r="Q71" s="102"/>
      <c r="R71" s="102">
        <v>0</v>
      </c>
      <c r="S71" s="102"/>
      <c r="T71" s="102"/>
      <c r="U71" s="102"/>
      <c r="V71" s="102"/>
      <c r="W71" s="102"/>
    </row>
    <row r="72" spans="1:23" ht="10.5" customHeight="1">
      <c r="A72" s="103" t="s">
        <v>264</v>
      </c>
      <c r="B72" s="103"/>
      <c r="C72" s="103" t="s">
        <v>363</v>
      </c>
      <c r="D72" s="103"/>
      <c r="E72" s="103"/>
      <c r="F72" s="103" t="s">
        <v>364</v>
      </c>
      <c r="G72" s="103"/>
      <c r="H72" s="103"/>
      <c r="I72" s="103"/>
      <c r="J72" s="102">
        <v>0</v>
      </c>
      <c r="K72" s="102"/>
      <c r="L72" s="48">
        <v>13204</v>
      </c>
      <c r="M72" s="48">
        <v>115123.6</v>
      </c>
      <c r="N72" s="102">
        <v>101919.6</v>
      </c>
      <c r="O72" s="102"/>
      <c r="P72" s="102">
        <v>0</v>
      </c>
      <c r="Q72" s="102"/>
      <c r="R72" s="102">
        <v>0</v>
      </c>
      <c r="S72" s="102"/>
      <c r="T72" s="102"/>
      <c r="U72" s="102"/>
      <c r="V72" s="102"/>
      <c r="W72" s="102"/>
    </row>
    <row r="73" spans="1:23" ht="10.5" customHeight="1">
      <c r="A73" s="103" t="s">
        <v>264</v>
      </c>
      <c r="B73" s="103"/>
      <c r="C73" s="103" t="s">
        <v>365</v>
      </c>
      <c r="D73" s="103"/>
      <c r="E73" s="103"/>
      <c r="F73" s="103" t="s">
        <v>366</v>
      </c>
      <c r="G73" s="103"/>
      <c r="H73" s="103"/>
      <c r="I73" s="103"/>
      <c r="J73" s="102">
        <v>0</v>
      </c>
      <c r="K73" s="102"/>
      <c r="L73" s="48">
        <v>0</v>
      </c>
      <c r="M73" s="48">
        <v>44700.57</v>
      </c>
      <c r="N73" s="102">
        <v>44700.57</v>
      </c>
      <c r="O73" s="102"/>
      <c r="P73" s="102">
        <v>0</v>
      </c>
      <c r="Q73" s="102"/>
      <c r="R73" s="102">
        <v>0</v>
      </c>
      <c r="S73" s="102"/>
      <c r="T73" s="102"/>
      <c r="U73" s="102"/>
      <c r="V73" s="102"/>
      <c r="W73" s="102"/>
    </row>
    <row r="74" spans="1:23" ht="10.5" customHeight="1">
      <c r="A74" s="103" t="s">
        <v>264</v>
      </c>
      <c r="B74" s="103"/>
      <c r="C74" s="103" t="s">
        <v>367</v>
      </c>
      <c r="D74" s="103"/>
      <c r="E74" s="103"/>
      <c r="F74" s="103" t="s">
        <v>368</v>
      </c>
      <c r="G74" s="103"/>
      <c r="H74" s="103"/>
      <c r="I74" s="103"/>
      <c r="J74" s="102">
        <v>0</v>
      </c>
      <c r="K74" s="102"/>
      <c r="L74" s="48">
        <v>0</v>
      </c>
      <c r="M74" s="48">
        <v>106918</v>
      </c>
      <c r="N74" s="102">
        <v>106918</v>
      </c>
      <c r="O74" s="102"/>
      <c r="P74" s="102">
        <v>0</v>
      </c>
      <c r="Q74" s="102"/>
      <c r="R74" s="102">
        <v>0</v>
      </c>
      <c r="S74" s="102"/>
      <c r="T74" s="102"/>
      <c r="U74" s="102"/>
      <c r="V74" s="102"/>
      <c r="W74" s="102"/>
    </row>
    <row r="75" spans="1:23" ht="10.5" customHeight="1">
      <c r="A75" s="103" t="s">
        <v>264</v>
      </c>
      <c r="B75" s="103"/>
      <c r="C75" s="103" t="s">
        <v>369</v>
      </c>
      <c r="D75" s="103"/>
      <c r="E75" s="103"/>
      <c r="F75" s="103" t="s">
        <v>370</v>
      </c>
      <c r="G75" s="103"/>
      <c r="H75" s="103"/>
      <c r="I75" s="103"/>
      <c r="J75" s="102">
        <v>0</v>
      </c>
      <c r="K75" s="102"/>
      <c r="L75" s="48">
        <v>0</v>
      </c>
      <c r="M75" s="48">
        <v>117032.4</v>
      </c>
      <c r="N75" s="102">
        <v>117032.4</v>
      </c>
      <c r="O75" s="102"/>
      <c r="P75" s="102">
        <v>0</v>
      </c>
      <c r="Q75" s="102"/>
      <c r="R75" s="102">
        <v>0</v>
      </c>
      <c r="S75" s="102"/>
      <c r="T75" s="102"/>
      <c r="U75" s="102"/>
      <c r="V75" s="102"/>
      <c r="W75" s="102"/>
    </row>
    <row r="76" spans="1:23" ht="10.5" customHeight="1">
      <c r="A76" s="103" t="s">
        <v>264</v>
      </c>
      <c r="B76" s="103"/>
      <c r="C76" s="103" t="s">
        <v>371</v>
      </c>
      <c r="D76" s="103"/>
      <c r="E76" s="103"/>
      <c r="F76" s="103" t="s">
        <v>372</v>
      </c>
      <c r="G76" s="103"/>
      <c r="H76" s="103"/>
      <c r="I76" s="103"/>
      <c r="J76" s="102">
        <v>0</v>
      </c>
      <c r="K76" s="102"/>
      <c r="L76" s="48">
        <v>0</v>
      </c>
      <c r="M76" s="48">
        <v>550948.96</v>
      </c>
      <c r="N76" s="102">
        <v>550948.96</v>
      </c>
      <c r="O76" s="102"/>
      <c r="P76" s="102">
        <v>0</v>
      </c>
      <c r="Q76" s="102"/>
      <c r="R76" s="102">
        <v>0</v>
      </c>
      <c r="S76" s="102"/>
      <c r="T76" s="102"/>
      <c r="U76" s="102"/>
      <c r="V76" s="102"/>
      <c r="W76" s="102"/>
    </row>
    <row r="77" spans="1:23" ht="10.5" customHeight="1">
      <c r="A77" s="103" t="s">
        <v>264</v>
      </c>
      <c r="B77" s="103"/>
      <c r="C77" s="103" t="s">
        <v>373</v>
      </c>
      <c r="D77" s="103"/>
      <c r="E77" s="103"/>
      <c r="F77" s="103" t="s">
        <v>374</v>
      </c>
      <c r="G77" s="103"/>
      <c r="H77" s="103"/>
      <c r="I77" s="103"/>
      <c r="J77" s="102">
        <v>0</v>
      </c>
      <c r="K77" s="102"/>
      <c r="L77" s="48">
        <v>0</v>
      </c>
      <c r="M77" s="48">
        <v>711890.1</v>
      </c>
      <c r="N77" s="102">
        <v>711890.1</v>
      </c>
      <c r="O77" s="102"/>
      <c r="P77" s="102">
        <v>0</v>
      </c>
      <c r="Q77" s="102"/>
      <c r="R77" s="102">
        <v>0</v>
      </c>
      <c r="S77" s="102"/>
      <c r="T77" s="102"/>
      <c r="U77" s="102"/>
      <c r="V77" s="102"/>
      <c r="W77" s="102"/>
    </row>
    <row r="78" spans="1:23" ht="10.5" customHeight="1">
      <c r="A78" s="103" t="s">
        <v>264</v>
      </c>
      <c r="B78" s="103"/>
      <c r="C78" s="103" t="s">
        <v>375</v>
      </c>
      <c r="D78" s="103"/>
      <c r="E78" s="103"/>
      <c r="F78" s="103" t="s">
        <v>376</v>
      </c>
      <c r="G78" s="103"/>
      <c r="H78" s="103"/>
      <c r="I78" s="103"/>
      <c r="J78" s="102">
        <v>0</v>
      </c>
      <c r="K78" s="102"/>
      <c r="L78" s="48">
        <v>84053.6</v>
      </c>
      <c r="M78" s="48">
        <v>824151</v>
      </c>
      <c r="N78" s="102">
        <v>740097.4</v>
      </c>
      <c r="O78" s="102"/>
      <c r="P78" s="102">
        <v>0</v>
      </c>
      <c r="Q78" s="102"/>
      <c r="R78" s="102">
        <v>0</v>
      </c>
      <c r="S78" s="102"/>
      <c r="T78" s="102"/>
      <c r="U78" s="102"/>
      <c r="V78" s="102"/>
      <c r="W78" s="102"/>
    </row>
    <row r="79" spans="1:23" ht="10.5" customHeight="1">
      <c r="A79" s="103" t="s">
        <v>264</v>
      </c>
      <c r="B79" s="103"/>
      <c r="C79" s="103" t="s">
        <v>377</v>
      </c>
      <c r="D79" s="103"/>
      <c r="E79" s="103"/>
      <c r="F79" s="103" t="s">
        <v>378</v>
      </c>
      <c r="G79" s="103"/>
      <c r="H79" s="103"/>
      <c r="I79" s="103"/>
      <c r="J79" s="102">
        <v>0</v>
      </c>
      <c r="K79" s="102"/>
      <c r="L79" s="48">
        <v>0</v>
      </c>
      <c r="M79" s="48">
        <v>270883.2</v>
      </c>
      <c r="N79" s="102">
        <v>270883.2</v>
      </c>
      <c r="O79" s="102"/>
      <c r="P79" s="102">
        <v>0</v>
      </c>
      <c r="Q79" s="102"/>
      <c r="R79" s="102">
        <v>0</v>
      </c>
      <c r="S79" s="102"/>
      <c r="T79" s="102"/>
      <c r="U79" s="102"/>
      <c r="V79" s="102"/>
      <c r="W79" s="102"/>
    </row>
    <row r="80" spans="1:23" ht="10.5" customHeight="1">
      <c r="A80" s="103" t="s">
        <v>264</v>
      </c>
      <c r="B80" s="103"/>
      <c r="C80" s="103" t="s">
        <v>379</v>
      </c>
      <c r="D80" s="103"/>
      <c r="E80" s="103"/>
      <c r="F80" s="103" t="s">
        <v>380</v>
      </c>
      <c r="G80" s="103"/>
      <c r="H80" s="103"/>
      <c r="I80" s="103"/>
      <c r="J80" s="102">
        <v>0</v>
      </c>
      <c r="K80" s="102"/>
      <c r="L80" s="48">
        <v>0</v>
      </c>
      <c r="M80" s="48">
        <v>5567.61</v>
      </c>
      <c r="N80" s="102">
        <v>5567.61</v>
      </c>
      <c r="O80" s="102"/>
      <c r="P80" s="102">
        <v>0</v>
      </c>
      <c r="Q80" s="102"/>
      <c r="R80" s="102">
        <v>0</v>
      </c>
      <c r="S80" s="102"/>
      <c r="T80" s="102"/>
      <c r="U80" s="102"/>
      <c r="V80" s="102"/>
      <c r="W80" s="102"/>
    </row>
    <row r="81" spans="1:23" ht="10.5" customHeight="1">
      <c r="A81" s="103" t="s">
        <v>264</v>
      </c>
      <c r="B81" s="103"/>
      <c r="C81" s="103" t="s">
        <v>381</v>
      </c>
      <c r="D81" s="103"/>
      <c r="E81" s="103"/>
      <c r="F81" s="103" t="s">
        <v>382</v>
      </c>
      <c r="G81" s="103"/>
      <c r="H81" s="103"/>
      <c r="I81" s="103"/>
      <c r="J81" s="102">
        <v>0</v>
      </c>
      <c r="K81" s="102"/>
      <c r="L81" s="48">
        <v>0</v>
      </c>
      <c r="M81" s="48">
        <v>131022</v>
      </c>
      <c r="N81" s="102">
        <v>131022</v>
      </c>
      <c r="O81" s="102"/>
      <c r="P81" s="102">
        <v>0</v>
      </c>
      <c r="Q81" s="102"/>
      <c r="R81" s="102">
        <v>0</v>
      </c>
      <c r="S81" s="102"/>
      <c r="T81" s="102"/>
      <c r="U81" s="102"/>
      <c r="V81" s="102"/>
      <c r="W81" s="102"/>
    </row>
    <row r="82" spans="1:23" ht="10.5" customHeight="1">
      <c r="A82" s="103" t="s">
        <v>264</v>
      </c>
      <c r="B82" s="103"/>
      <c r="C82" s="103" t="s">
        <v>383</v>
      </c>
      <c r="D82" s="103"/>
      <c r="E82" s="103"/>
      <c r="F82" s="103" t="s">
        <v>384</v>
      </c>
      <c r="G82" s="103"/>
      <c r="H82" s="103"/>
      <c r="I82" s="103"/>
      <c r="J82" s="102">
        <v>0</v>
      </c>
      <c r="K82" s="102"/>
      <c r="L82" s="48">
        <v>0</v>
      </c>
      <c r="M82" s="48">
        <v>269484</v>
      </c>
      <c r="N82" s="102">
        <v>269484</v>
      </c>
      <c r="O82" s="102"/>
      <c r="P82" s="102">
        <v>0</v>
      </c>
      <c r="Q82" s="102"/>
      <c r="R82" s="102">
        <v>0</v>
      </c>
      <c r="S82" s="102"/>
      <c r="T82" s="102"/>
      <c r="U82" s="102"/>
      <c r="V82" s="102"/>
      <c r="W82" s="102"/>
    </row>
    <row r="83" spans="1:23" ht="10.5" customHeight="1">
      <c r="A83" s="103" t="s">
        <v>264</v>
      </c>
      <c r="B83" s="103"/>
      <c r="C83" s="103" t="s">
        <v>385</v>
      </c>
      <c r="D83" s="103"/>
      <c r="E83" s="103"/>
      <c r="F83" s="103" t="s">
        <v>386</v>
      </c>
      <c r="G83" s="103"/>
      <c r="H83" s="103"/>
      <c r="I83" s="103"/>
      <c r="J83" s="102">
        <v>0</v>
      </c>
      <c r="K83" s="102"/>
      <c r="L83" s="48">
        <v>0</v>
      </c>
      <c r="M83" s="48">
        <v>20400</v>
      </c>
      <c r="N83" s="102">
        <v>20400</v>
      </c>
      <c r="O83" s="102"/>
      <c r="P83" s="102">
        <v>0</v>
      </c>
      <c r="Q83" s="102"/>
      <c r="R83" s="102">
        <v>0</v>
      </c>
      <c r="S83" s="102"/>
      <c r="T83" s="102"/>
      <c r="U83" s="102"/>
      <c r="V83" s="102"/>
      <c r="W83" s="102"/>
    </row>
    <row r="84" spans="1:23" ht="10.5" customHeight="1">
      <c r="A84" s="103" t="s">
        <v>264</v>
      </c>
      <c r="B84" s="103"/>
      <c r="C84" s="103" t="s">
        <v>387</v>
      </c>
      <c r="D84" s="103"/>
      <c r="E84" s="103"/>
      <c r="F84" s="103" t="s">
        <v>388</v>
      </c>
      <c r="G84" s="103"/>
      <c r="H84" s="103"/>
      <c r="I84" s="103"/>
      <c r="J84" s="102">
        <v>0</v>
      </c>
      <c r="K84" s="102"/>
      <c r="L84" s="48">
        <v>3000</v>
      </c>
      <c r="M84" s="48">
        <v>15000</v>
      </c>
      <c r="N84" s="102">
        <v>12000</v>
      </c>
      <c r="O84" s="102"/>
      <c r="P84" s="102">
        <v>0</v>
      </c>
      <c r="Q84" s="102"/>
      <c r="R84" s="102">
        <v>0</v>
      </c>
      <c r="S84" s="102"/>
      <c r="T84" s="102"/>
      <c r="U84" s="102"/>
      <c r="V84" s="102"/>
      <c r="W84" s="102"/>
    </row>
    <row r="85" spans="1:23" ht="10.5" customHeight="1">
      <c r="A85" s="103" t="s">
        <v>264</v>
      </c>
      <c r="B85" s="103"/>
      <c r="C85" s="103" t="s">
        <v>389</v>
      </c>
      <c r="D85" s="103"/>
      <c r="E85" s="103"/>
      <c r="F85" s="103" t="s">
        <v>127</v>
      </c>
      <c r="G85" s="103"/>
      <c r="H85" s="103"/>
      <c r="I85" s="103"/>
      <c r="J85" s="102">
        <v>0</v>
      </c>
      <c r="K85" s="102"/>
      <c r="L85" s="48">
        <v>139728.94</v>
      </c>
      <c r="M85" s="48">
        <v>211263.18</v>
      </c>
      <c r="N85" s="102">
        <v>71534.25</v>
      </c>
      <c r="O85" s="102"/>
      <c r="P85" s="102">
        <v>0</v>
      </c>
      <c r="Q85" s="102"/>
      <c r="R85" s="102">
        <v>0.01</v>
      </c>
      <c r="S85" s="102"/>
      <c r="T85" s="102"/>
      <c r="U85" s="102"/>
      <c r="V85" s="102"/>
      <c r="W85" s="102"/>
    </row>
    <row r="86" spans="1:23" ht="10.5" customHeight="1">
      <c r="A86" s="103" t="s">
        <v>264</v>
      </c>
      <c r="B86" s="103"/>
      <c r="C86" s="103" t="s">
        <v>390</v>
      </c>
      <c r="D86" s="103"/>
      <c r="E86" s="103"/>
      <c r="F86" s="103" t="s">
        <v>391</v>
      </c>
      <c r="G86" s="103"/>
      <c r="H86" s="103"/>
      <c r="I86" s="103"/>
      <c r="J86" s="102">
        <v>0</v>
      </c>
      <c r="K86" s="102"/>
      <c r="L86" s="48">
        <v>23200</v>
      </c>
      <c r="M86" s="48">
        <v>30972</v>
      </c>
      <c r="N86" s="102">
        <v>7772</v>
      </c>
      <c r="O86" s="102"/>
      <c r="P86" s="102">
        <v>0</v>
      </c>
      <c r="Q86" s="102"/>
      <c r="R86" s="102">
        <v>0</v>
      </c>
      <c r="S86" s="102"/>
      <c r="T86" s="102"/>
      <c r="U86" s="102"/>
      <c r="V86" s="102"/>
      <c r="W86" s="102"/>
    </row>
    <row r="87" spans="1:23" ht="10.5" customHeight="1">
      <c r="A87" s="103" t="s">
        <v>264</v>
      </c>
      <c r="B87" s="103"/>
      <c r="C87" s="103" t="s">
        <v>392</v>
      </c>
      <c r="D87" s="103"/>
      <c r="E87" s="103"/>
      <c r="F87" s="103" t="s">
        <v>393</v>
      </c>
      <c r="G87" s="103"/>
      <c r="H87" s="103"/>
      <c r="I87" s="103"/>
      <c r="J87" s="102">
        <v>0</v>
      </c>
      <c r="K87" s="102"/>
      <c r="L87" s="48">
        <v>0</v>
      </c>
      <c r="M87" s="48">
        <v>133400</v>
      </c>
      <c r="N87" s="102">
        <v>133400</v>
      </c>
      <c r="O87" s="102"/>
      <c r="P87" s="102">
        <v>0</v>
      </c>
      <c r="Q87" s="102"/>
      <c r="R87" s="102">
        <v>0</v>
      </c>
      <c r="S87" s="102"/>
      <c r="T87" s="102"/>
      <c r="U87" s="102"/>
      <c r="V87" s="102"/>
      <c r="W87" s="102"/>
    </row>
    <row r="88" spans="1:23" ht="18.75" customHeight="1">
      <c r="A88" s="103" t="s">
        <v>264</v>
      </c>
      <c r="B88" s="103"/>
      <c r="C88" s="103" t="s">
        <v>394</v>
      </c>
      <c r="D88" s="103"/>
      <c r="E88" s="103"/>
      <c r="F88" s="103" t="s">
        <v>395</v>
      </c>
      <c r="G88" s="103"/>
      <c r="H88" s="103"/>
      <c r="I88" s="103"/>
      <c r="J88" s="102">
        <v>0</v>
      </c>
      <c r="K88" s="102"/>
      <c r="L88" s="48">
        <v>0</v>
      </c>
      <c r="M88" s="48">
        <v>21750</v>
      </c>
      <c r="N88" s="102">
        <v>21750</v>
      </c>
      <c r="O88" s="102"/>
      <c r="P88" s="102">
        <v>0</v>
      </c>
      <c r="Q88" s="102"/>
      <c r="R88" s="102">
        <v>0</v>
      </c>
      <c r="S88" s="102"/>
      <c r="T88" s="102"/>
      <c r="U88" s="102"/>
      <c r="V88" s="102"/>
      <c r="W88" s="102"/>
    </row>
    <row r="89" spans="1:23" ht="10.5" customHeight="1">
      <c r="A89" s="103" t="s">
        <v>264</v>
      </c>
      <c r="B89" s="103"/>
      <c r="C89" s="103" t="s">
        <v>870</v>
      </c>
      <c r="D89" s="103"/>
      <c r="E89" s="103"/>
      <c r="F89" s="103" t="s">
        <v>871</v>
      </c>
      <c r="G89" s="103"/>
      <c r="H89" s="103"/>
      <c r="I89" s="103"/>
      <c r="J89" s="102">
        <v>0</v>
      </c>
      <c r="K89" s="102"/>
      <c r="L89" s="48">
        <v>0</v>
      </c>
      <c r="M89" s="48">
        <v>1420</v>
      </c>
      <c r="N89" s="102">
        <v>1420</v>
      </c>
      <c r="O89" s="102"/>
      <c r="P89" s="102">
        <v>0</v>
      </c>
      <c r="Q89" s="102"/>
      <c r="R89" s="102">
        <v>0</v>
      </c>
      <c r="S89" s="102"/>
      <c r="T89" s="102"/>
      <c r="U89" s="102"/>
      <c r="V89" s="102"/>
      <c r="W89" s="102"/>
    </row>
    <row r="90" spans="1:23" ht="10.5" customHeight="1">
      <c r="A90" s="103" t="s">
        <v>264</v>
      </c>
      <c r="B90" s="103"/>
      <c r="C90" s="103" t="s">
        <v>396</v>
      </c>
      <c r="D90" s="103"/>
      <c r="E90" s="103"/>
      <c r="F90" s="103" t="s">
        <v>397</v>
      </c>
      <c r="G90" s="103"/>
      <c r="H90" s="103"/>
      <c r="I90" s="103"/>
      <c r="J90" s="102">
        <v>0</v>
      </c>
      <c r="K90" s="102"/>
      <c r="L90" s="48">
        <v>0</v>
      </c>
      <c r="M90" s="48">
        <v>348863</v>
      </c>
      <c r="N90" s="102">
        <v>348863</v>
      </c>
      <c r="O90" s="102"/>
      <c r="P90" s="102">
        <v>0</v>
      </c>
      <c r="Q90" s="102"/>
      <c r="R90" s="102">
        <v>0</v>
      </c>
      <c r="S90" s="102"/>
      <c r="T90" s="102"/>
      <c r="U90" s="102"/>
      <c r="V90" s="102"/>
      <c r="W90" s="102"/>
    </row>
    <row r="91" spans="1:23" ht="10.5" customHeight="1">
      <c r="A91" s="103" t="s">
        <v>264</v>
      </c>
      <c r="B91" s="103"/>
      <c r="C91" s="103" t="s">
        <v>398</v>
      </c>
      <c r="D91" s="103"/>
      <c r="E91" s="103"/>
      <c r="F91" s="103" t="s">
        <v>399</v>
      </c>
      <c r="G91" s="103"/>
      <c r="H91" s="103"/>
      <c r="I91" s="103"/>
      <c r="J91" s="102">
        <v>0</v>
      </c>
      <c r="K91" s="102"/>
      <c r="L91" s="48">
        <v>0</v>
      </c>
      <c r="M91" s="48">
        <v>48928.6</v>
      </c>
      <c r="N91" s="102">
        <v>48928.6</v>
      </c>
      <c r="O91" s="102"/>
      <c r="P91" s="102">
        <v>0</v>
      </c>
      <c r="Q91" s="102"/>
      <c r="R91" s="102">
        <v>0</v>
      </c>
      <c r="S91" s="102"/>
      <c r="T91" s="102"/>
      <c r="U91" s="102"/>
      <c r="V91" s="102"/>
      <c r="W91" s="102"/>
    </row>
    <row r="92" spans="1:23" ht="10.5" customHeight="1">
      <c r="A92" s="103" t="s">
        <v>264</v>
      </c>
      <c r="B92" s="103"/>
      <c r="C92" s="103" t="s">
        <v>400</v>
      </c>
      <c r="D92" s="103"/>
      <c r="E92" s="103"/>
      <c r="F92" s="103" t="s">
        <v>401</v>
      </c>
      <c r="G92" s="103"/>
      <c r="H92" s="103"/>
      <c r="I92" s="103"/>
      <c r="J92" s="102">
        <v>0</v>
      </c>
      <c r="K92" s="102"/>
      <c r="L92" s="48">
        <v>0</v>
      </c>
      <c r="M92" s="48">
        <v>20657.5</v>
      </c>
      <c r="N92" s="102">
        <v>20657.5</v>
      </c>
      <c r="O92" s="102"/>
      <c r="P92" s="102">
        <v>0</v>
      </c>
      <c r="Q92" s="102"/>
      <c r="R92" s="102">
        <v>0</v>
      </c>
      <c r="S92" s="102"/>
      <c r="T92" s="102"/>
      <c r="U92" s="102"/>
      <c r="V92" s="102"/>
      <c r="W92" s="102"/>
    </row>
    <row r="93" spans="1:23" ht="10.5" customHeight="1">
      <c r="A93" s="103" t="s">
        <v>264</v>
      </c>
      <c r="B93" s="103"/>
      <c r="C93" s="103" t="s">
        <v>402</v>
      </c>
      <c r="D93" s="103"/>
      <c r="E93" s="103"/>
      <c r="F93" s="103" t="s">
        <v>403</v>
      </c>
      <c r="G93" s="103"/>
      <c r="H93" s="103"/>
      <c r="I93" s="103"/>
      <c r="J93" s="102">
        <v>0</v>
      </c>
      <c r="K93" s="102"/>
      <c r="L93" s="48">
        <v>0</v>
      </c>
      <c r="M93" s="48">
        <v>104257.32</v>
      </c>
      <c r="N93" s="102">
        <v>104257.32</v>
      </c>
      <c r="O93" s="102"/>
      <c r="P93" s="102">
        <v>0</v>
      </c>
      <c r="Q93" s="102"/>
      <c r="R93" s="102">
        <v>0</v>
      </c>
      <c r="S93" s="102"/>
      <c r="T93" s="102"/>
      <c r="U93" s="102"/>
      <c r="V93" s="102"/>
      <c r="W93" s="102"/>
    </row>
    <row r="94" spans="1:23" ht="10.5" customHeight="1">
      <c r="A94" s="103" t="s">
        <v>264</v>
      </c>
      <c r="B94" s="103"/>
      <c r="C94" s="103" t="s">
        <v>872</v>
      </c>
      <c r="D94" s="103"/>
      <c r="E94" s="103"/>
      <c r="F94" s="103" t="s">
        <v>873</v>
      </c>
      <c r="G94" s="103"/>
      <c r="H94" s="103"/>
      <c r="I94" s="103"/>
      <c r="J94" s="102">
        <v>0</v>
      </c>
      <c r="K94" s="102"/>
      <c r="L94" s="48">
        <v>0</v>
      </c>
      <c r="M94" s="48">
        <v>290870</v>
      </c>
      <c r="N94" s="102">
        <v>290870</v>
      </c>
      <c r="O94" s="102"/>
      <c r="P94" s="102">
        <v>0</v>
      </c>
      <c r="Q94" s="102"/>
      <c r="R94" s="102">
        <v>0</v>
      </c>
      <c r="S94" s="102"/>
      <c r="T94" s="102"/>
      <c r="U94" s="102"/>
      <c r="V94" s="102"/>
      <c r="W94" s="102"/>
    </row>
    <row r="95" spans="1:23" ht="10.5" customHeight="1">
      <c r="A95" s="103" t="s">
        <v>264</v>
      </c>
      <c r="B95" s="103"/>
      <c r="C95" s="103" t="s">
        <v>404</v>
      </c>
      <c r="D95" s="103"/>
      <c r="E95" s="103"/>
      <c r="F95" s="103" t="s">
        <v>405</v>
      </c>
      <c r="G95" s="103"/>
      <c r="H95" s="103"/>
      <c r="I95" s="103"/>
      <c r="J95" s="102">
        <v>0</v>
      </c>
      <c r="K95" s="102"/>
      <c r="L95" s="48">
        <v>0</v>
      </c>
      <c r="M95" s="48">
        <v>16171.99</v>
      </c>
      <c r="N95" s="102">
        <v>16171.99</v>
      </c>
      <c r="O95" s="102"/>
      <c r="P95" s="102">
        <v>0</v>
      </c>
      <c r="Q95" s="102"/>
      <c r="R95" s="102">
        <v>0</v>
      </c>
      <c r="S95" s="102"/>
      <c r="T95" s="102"/>
      <c r="U95" s="102"/>
      <c r="V95" s="102"/>
      <c r="W95" s="102"/>
    </row>
    <row r="96" spans="1:23" ht="10.5" customHeight="1">
      <c r="A96" s="103" t="s">
        <v>264</v>
      </c>
      <c r="B96" s="103"/>
      <c r="C96" s="103" t="s">
        <v>406</v>
      </c>
      <c r="D96" s="103"/>
      <c r="E96" s="103"/>
      <c r="F96" s="103" t="s">
        <v>407</v>
      </c>
      <c r="G96" s="103"/>
      <c r="H96" s="103"/>
      <c r="I96" s="103"/>
      <c r="J96" s="102">
        <v>0</v>
      </c>
      <c r="K96" s="102"/>
      <c r="L96" s="48">
        <v>0</v>
      </c>
      <c r="M96" s="48">
        <v>222345.4</v>
      </c>
      <c r="N96" s="102">
        <v>222345.4</v>
      </c>
      <c r="O96" s="102"/>
      <c r="P96" s="102">
        <v>0</v>
      </c>
      <c r="Q96" s="102"/>
      <c r="R96" s="102">
        <v>0</v>
      </c>
      <c r="S96" s="102"/>
      <c r="T96" s="102"/>
      <c r="U96" s="102"/>
      <c r="V96" s="102"/>
      <c r="W96" s="102"/>
    </row>
    <row r="97" spans="1:23" ht="10.5" customHeight="1">
      <c r="A97" s="103" t="s">
        <v>264</v>
      </c>
      <c r="B97" s="103"/>
      <c r="C97" s="103" t="s">
        <v>408</v>
      </c>
      <c r="D97" s="103"/>
      <c r="E97" s="103"/>
      <c r="F97" s="103" t="s">
        <v>409</v>
      </c>
      <c r="G97" s="103"/>
      <c r="H97" s="103"/>
      <c r="I97" s="103"/>
      <c r="J97" s="102">
        <v>0</v>
      </c>
      <c r="K97" s="102"/>
      <c r="L97" s="48">
        <v>174</v>
      </c>
      <c r="M97" s="48">
        <v>174</v>
      </c>
      <c r="N97" s="102">
        <v>0</v>
      </c>
      <c r="O97" s="102"/>
      <c r="P97" s="102">
        <v>0</v>
      </c>
      <c r="Q97" s="102"/>
      <c r="R97" s="102">
        <v>0</v>
      </c>
      <c r="S97" s="102"/>
      <c r="T97" s="102"/>
      <c r="U97" s="102"/>
      <c r="V97" s="102"/>
      <c r="W97" s="102"/>
    </row>
    <row r="98" spans="1:23" ht="10.5" customHeight="1">
      <c r="A98" s="103" t="s">
        <v>264</v>
      </c>
      <c r="B98" s="103"/>
      <c r="C98" s="103" t="s">
        <v>410</v>
      </c>
      <c r="D98" s="103"/>
      <c r="E98" s="103"/>
      <c r="F98" s="103" t="s">
        <v>411</v>
      </c>
      <c r="G98" s="103"/>
      <c r="H98" s="103"/>
      <c r="I98" s="103"/>
      <c r="J98" s="102">
        <v>0</v>
      </c>
      <c r="K98" s="102"/>
      <c r="L98" s="48">
        <v>10363.44</v>
      </c>
      <c r="M98" s="48">
        <v>14191.44</v>
      </c>
      <c r="N98" s="102">
        <v>3828</v>
      </c>
      <c r="O98" s="102"/>
      <c r="P98" s="102">
        <v>0</v>
      </c>
      <c r="Q98" s="102"/>
      <c r="R98" s="102">
        <v>0</v>
      </c>
      <c r="S98" s="102"/>
      <c r="T98" s="102"/>
      <c r="U98" s="102"/>
      <c r="V98" s="102"/>
      <c r="W98" s="102"/>
    </row>
    <row r="99" spans="1:23" ht="10.5" customHeight="1">
      <c r="A99" s="103" t="s">
        <v>264</v>
      </c>
      <c r="B99" s="103"/>
      <c r="C99" s="103" t="s">
        <v>412</v>
      </c>
      <c r="D99" s="103"/>
      <c r="E99" s="103"/>
      <c r="F99" s="103" t="s">
        <v>413</v>
      </c>
      <c r="G99" s="103"/>
      <c r="H99" s="103"/>
      <c r="I99" s="103"/>
      <c r="J99" s="102">
        <v>0</v>
      </c>
      <c r="K99" s="102"/>
      <c r="L99" s="48">
        <v>1739.83</v>
      </c>
      <c r="M99" s="48">
        <v>5216.03</v>
      </c>
      <c r="N99" s="102">
        <v>3476.2</v>
      </c>
      <c r="O99" s="102"/>
      <c r="P99" s="102">
        <v>0</v>
      </c>
      <c r="Q99" s="102"/>
      <c r="R99" s="102">
        <v>0</v>
      </c>
      <c r="S99" s="102"/>
      <c r="T99" s="102"/>
      <c r="U99" s="102"/>
      <c r="V99" s="102"/>
      <c r="W99" s="102"/>
    </row>
    <row r="100" spans="1:23" ht="10.5" customHeight="1">
      <c r="A100" s="103" t="s">
        <v>264</v>
      </c>
      <c r="B100" s="103"/>
      <c r="C100" s="103" t="s">
        <v>414</v>
      </c>
      <c r="D100" s="103"/>
      <c r="E100" s="103"/>
      <c r="F100" s="103" t="s">
        <v>415</v>
      </c>
      <c r="G100" s="103"/>
      <c r="H100" s="103"/>
      <c r="I100" s="103"/>
      <c r="J100" s="102">
        <v>0</v>
      </c>
      <c r="K100" s="102"/>
      <c r="L100" s="48">
        <v>0</v>
      </c>
      <c r="M100" s="48">
        <v>26100</v>
      </c>
      <c r="N100" s="102">
        <v>26100</v>
      </c>
      <c r="O100" s="102"/>
      <c r="P100" s="102">
        <v>0</v>
      </c>
      <c r="Q100" s="102"/>
      <c r="R100" s="102">
        <v>0</v>
      </c>
      <c r="S100" s="102"/>
      <c r="T100" s="102"/>
      <c r="U100" s="102"/>
      <c r="V100" s="102"/>
      <c r="W100" s="102"/>
    </row>
    <row r="101" spans="1:23" ht="10.5" customHeight="1">
      <c r="A101" s="103" t="s">
        <v>264</v>
      </c>
      <c r="B101" s="103"/>
      <c r="C101" s="103" t="s">
        <v>416</v>
      </c>
      <c r="D101" s="103"/>
      <c r="E101" s="103"/>
      <c r="F101" s="103" t="s">
        <v>417</v>
      </c>
      <c r="G101" s="103"/>
      <c r="H101" s="103"/>
      <c r="I101" s="103"/>
      <c r="J101" s="102">
        <v>0</v>
      </c>
      <c r="K101" s="102"/>
      <c r="L101" s="48">
        <v>0</v>
      </c>
      <c r="M101" s="48">
        <v>10397.08</v>
      </c>
      <c r="N101" s="102">
        <v>10397.08</v>
      </c>
      <c r="O101" s="102"/>
      <c r="P101" s="102">
        <v>0</v>
      </c>
      <c r="Q101" s="102"/>
      <c r="R101" s="102">
        <v>0</v>
      </c>
      <c r="S101" s="102"/>
      <c r="T101" s="102"/>
      <c r="U101" s="102"/>
      <c r="V101" s="102"/>
      <c r="W101" s="102"/>
    </row>
    <row r="102" spans="1:23" ht="10.5" customHeight="1">
      <c r="A102" s="103" t="s">
        <v>264</v>
      </c>
      <c r="B102" s="103"/>
      <c r="C102" s="103" t="s">
        <v>418</v>
      </c>
      <c r="D102" s="103"/>
      <c r="E102" s="103"/>
      <c r="F102" s="103" t="s">
        <v>419</v>
      </c>
      <c r="G102" s="103"/>
      <c r="H102" s="103"/>
      <c r="I102" s="103"/>
      <c r="J102" s="102">
        <v>0</v>
      </c>
      <c r="K102" s="102"/>
      <c r="L102" s="48">
        <v>8624.6</v>
      </c>
      <c r="M102" s="48">
        <v>15561.4</v>
      </c>
      <c r="N102" s="102">
        <v>6936.8</v>
      </c>
      <c r="O102" s="102"/>
      <c r="P102" s="102">
        <v>0</v>
      </c>
      <c r="Q102" s="102"/>
      <c r="R102" s="102">
        <v>0</v>
      </c>
      <c r="S102" s="102"/>
      <c r="T102" s="102"/>
      <c r="U102" s="102"/>
      <c r="V102" s="102"/>
      <c r="W102" s="102"/>
    </row>
    <row r="103" spans="1:23" ht="10.5" customHeight="1">
      <c r="A103" s="103" t="s">
        <v>264</v>
      </c>
      <c r="B103" s="103"/>
      <c r="C103" s="103" t="s">
        <v>420</v>
      </c>
      <c r="D103" s="103"/>
      <c r="E103" s="103"/>
      <c r="F103" s="103" t="s">
        <v>421</v>
      </c>
      <c r="G103" s="103"/>
      <c r="H103" s="103"/>
      <c r="I103" s="103"/>
      <c r="J103" s="102">
        <v>0</v>
      </c>
      <c r="K103" s="102"/>
      <c r="L103" s="48">
        <v>0</v>
      </c>
      <c r="M103" s="48">
        <v>85260</v>
      </c>
      <c r="N103" s="102">
        <v>85260</v>
      </c>
      <c r="O103" s="102"/>
      <c r="P103" s="102">
        <v>0</v>
      </c>
      <c r="Q103" s="102"/>
      <c r="R103" s="102">
        <v>0</v>
      </c>
      <c r="S103" s="102"/>
      <c r="T103" s="102"/>
      <c r="U103" s="102"/>
      <c r="V103" s="102"/>
      <c r="W103" s="102"/>
    </row>
    <row r="104" spans="1:23" ht="18.75" customHeight="1">
      <c r="A104" s="103" t="s">
        <v>264</v>
      </c>
      <c r="B104" s="103"/>
      <c r="C104" s="103" t="s">
        <v>422</v>
      </c>
      <c r="D104" s="103"/>
      <c r="E104" s="103"/>
      <c r="F104" s="103" t="s">
        <v>423</v>
      </c>
      <c r="G104" s="103"/>
      <c r="H104" s="103"/>
      <c r="I104" s="103"/>
      <c r="J104" s="102">
        <v>0</v>
      </c>
      <c r="K104" s="102"/>
      <c r="L104" s="48">
        <v>0</v>
      </c>
      <c r="M104" s="48">
        <v>43200</v>
      </c>
      <c r="N104" s="102">
        <v>43200</v>
      </c>
      <c r="O104" s="102"/>
      <c r="P104" s="102">
        <v>0</v>
      </c>
      <c r="Q104" s="102"/>
      <c r="R104" s="102">
        <v>0</v>
      </c>
      <c r="S104" s="102"/>
      <c r="T104" s="102"/>
      <c r="U104" s="102"/>
      <c r="V104" s="102"/>
      <c r="W104" s="102"/>
    </row>
    <row r="105" spans="1:23" ht="10.5" customHeight="1">
      <c r="A105" s="103" t="s">
        <v>264</v>
      </c>
      <c r="B105" s="103"/>
      <c r="C105" s="103" t="s">
        <v>424</v>
      </c>
      <c r="D105" s="103"/>
      <c r="E105" s="103"/>
      <c r="F105" s="103" t="s">
        <v>425</v>
      </c>
      <c r="G105" s="103"/>
      <c r="H105" s="103"/>
      <c r="I105" s="103"/>
      <c r="J105" s="102">
        <v>0</v>
      </c>
      <c r="K105" s="102"/>
      <c r="L105" s="48">
        <v>0</v>
      </c>
      <c r="M105" s="48">
        <v>4848.8</v>
      </c>
      <c r="N105" s="102">
        <v>4848.8</v>
      </c>
      <c r="O105" s="102"/>
      <c r="P105" s="102">
        <v>0</v>
      </c>
      <c r="Q105" s="102"/>
      <c r="R105" s="102">
        <v>0</v>
      </c>
      <c r="S105" s="102"/>
      <c r="T105" s="102"/>
      <c r="U105" s="102"/>
      <c r="V105" s="102"/>
      <c r="W105" s="102"/>
    </row>
    <row r="106" spans="1:23" ht="10.5" customHeight="1">
      <c r="A106" s="103" t="s">
        <v>264</v>
      </c>
      <c r="B106" s="103"/>
      <c r="C106" s="103" t="s">
        <v>426</v>
      </c>
      <c r="D106" s="103"/>
      <c r="E106" s="103"/>
      <c r="F106" s="103" t="s">
        <v>427</v>
      </c>
      <c r="G106" s="103"/>
      <c r="H106" s="103"/>
      <c r="I106" s="103"/>
      <c r="J106" s="102">
        <v>0</v>
      </c>
      <c r="K106" s="102"/>
      <c r="L106" s="48">
        <v>0</v>
      </c>
      <c r="M106" s="48">
        <v>39266</v>
      </c>
      <c r="N106" s="102">
        <v>39266</v>
      </c>
      <c r="O106" s="102"/>
      <c r="P106" s="102">
        <v>0</v>
      </c>
      <c r="Q106" s="102"/>
      <c r="R106" s="102">
        <v>0</v>
      </c>
      <c r="S106" s="102"/>
      <c r="T106" s="102"/>
      <c r="U106" s="102"/>
      <c r="V106" s="102"/>
      <c r="W106" s="102"/>
    </row>
    <row r="107" spans="1:23" ht="10.5" customHeight="1">
      <c r="A107" s="103" t="s">
        <v>264</v>
      </c>
      <c r="B107" s="103"/>
      <c r="C107" s="103" t="s">
        <v>874</v>
      </c>
      <c r="D107" s="103"/>
      <c r="E107" s="103"/>
      <c r="F107" s="103" t="s">
        <v>875</v>
      </c>
      <c r="G107" s="103"/>
      <c r="H107" s="103"/>
      <c r="I107" s="103"/>
      <c r="J107" s="102">
        <v>0</v>
      </c>
      <c r="K107" s="102"/>
      <c r="L107" s="48">
        <v>0</v>
      </c>
      <c r="M107" s="48">
        <v>6700</v>
      </c>
      <c r="N107" s="102">
        <v>6700</v>
      </c>
      <c r="O107" s="102"/>
      <c r="P107" s="102">
        <v>0</v>
      </c>
      <c r="Q107" s="102"/>
      <c r="R107" s="102">
        <v>0</v>
      </c>
      <c r="S107" s="102"/>
      <c r="T107" s="102"/>
      <c r="U107" s="102"/>
      <c r="V107" s="102"/>
      <c r="W107" s="102"/>
    </row>
    <row r="108" spans="1:23" ht="10.5" customHeight="1">
      <c r="A108" s="103" t="s">
        <v>264</v>
      </c>
      <c r="B108" s="103"/>
      <c r="C108" s="103" t="s">
        <v>428</v>
      </c>
      <c r="D108" s="103"/>
      <c r="E108" s="103"/>
      <c r="F108" s="103" t="s">
        <v>429</v>
      </c>
      <c r="G108" s="103"/>
      <c r="H108" s="103"/>
      <c r="I108" s="103"/>
      <c r="J108" s="102">
        <v>0</v>
      </c>
      <c r="K108" s="102"/>
      <c r="L108" s="48">
        <v>0</v>
      </c>
      <c r="M108" s="48">
        <v>208800</v>
      </c>
      <c r="N108" s="102">
        <v>208800</v>
      </c>
      <c r="O108" s="102"/>
      <c r="P108" s="102">
        <v>0</v>
      </c>
      <c r="Q108" s="102"/>
      <c r="R108" s="102">
        <v>0</v>
      </c>
      <c r="S108" s="102"/>
      <c r="T108" s="102"/>
      <c r="U108" s="102"/>
      <c r="V108" s="102"/>
      <c r="W108" s="102"/>
    </row>
    <row r="109" spans="1:23" ht="10.5" customHeight="1">
      <c r="A109" s="103" t="s">
        <v>264</v>
      </c>
      <c r="B109" s="103"/>
      <c r="C109" s="103" t="s">
        <v>430</v>
      </c>
      <c r="D109" s="103"/>
      <c r="E109" s="103"/>
      <c r="F109" s="103" t="s">
        <v>431</v>
      </c>
      <c r="G109" s="103"/>
      <c r="H109" s="103"/>
      <c r="I109" s="103"/>
      <c r="J109" s="102">
        <v>0</v>
      </c>
      <c r="K109" s="102"/>
      <c r="L109" s="48">
        <v>0</v>
      </c>
      <c r="M109" s="48">
        <v>4443.02</v>
      </c>
      <c r="N109" s="102">
        <v>4443.02</v>
      </c>
      <c r="O109" s="102"/>
      <c r="P109" s="102">
        <v>0</v>
      </c>
      <c r="Q109" s="102"/>
      <c r="R109" s="102">
        <v>0</v>
      </c>
      <c r="S109" s="102"/>
      <c r="T109" s="102"/>
      <c r="U109" s="102"/>
      <c r="V109" s="102"/>
      <c r="W109" s="102"/>
    </row>
    <row r="110" spans="1:23" ht="10.5" customHeight="1">
      <c r="A110" s="103" t="s">
        <v>264</v>
      </c>
      <c r="B110" s="103"/>
      <c r="C110" s="103" t="s">
        <v>432</v>
      </c>
      <c r="D110" s="103"/>
      <c r="E110" s="103"/>
      <c r="F110" s="103" t="s">
        <v>433</v>
      </c>
      <c r="G110" s="103"/>
      <c r="H110" s="103"/>
      <c r="I110" s="103"/>
      <c r="J110" s="102">
        <v>0</v>
      </c>
      <c r="K110" s="102"/>
      <c r="L110" s="48">
        <v>0</v>
      </c>
      <c r="M110" s="48">
        <v>2587.96</v>
      </c>
      <c r="N110" s="102">
        <v>2587.96</v>
      </c>
      <c r="O110" s="102"/>
      <c r="P110" s="102">
        <v>0</v>
      </c>
      <c r="Q110" s="102"/>
      <c r="R110" s="102">
        <v>0</v>
      </c>
      <c r="S110" s="102"/>
      <c r="T110" s="102"/>
      <c r="U110" s="102"/>
      <c r="V110" s="102"/>
      <c r="W110" s="102"/>
    </row>
    <row r="111" spans="1:23" ht="10.5" customHeight="1">
      <c r="A111" s="103" t="s">
        <v>264</v>
      </c>
      <c r="B111" s="103"/>
      <c r="C111" s="103" t="s">
        <v>434</v>
      </c>
      <c r="D111" s="103"/>
      <c r="E111" s="103"/>
      <c r="F111" s="103" t="s">
        <v>435</v>
      </c>
      <c r="G111" s="103"/>
      <c r="H111" s="103"/>
      <c r="I111" s="103"/>
      <c r="J111" s="102">
        <v>0</v>
      </c>
      <c r="K111" s="102"/>
      <c r="L111" s="48">
        <v>830.56</v>
      </c>
      <c r="M111" s="48">
        <v>1524.24</v>
      </c>
      <c r="N111" s="102">
        <v>693.68</v>
      </c>
      <c r="O111" s="102"/>
      <c r="P111" s="102">
        <v>0</v>
      </c>
      <c r="Q111" s="102"/>
      <c r="R111" s="102">
        <v>0</v>
      </c>
      <c r="S111" s="102"/>
      <c r="T111" s="102"/>
      <c r="U111" s="102"/>
      <c r="V111" s="102"/>
      <c r="W111" s="102"/>
    </row>
    <row r="112" spans="1:23" ht="10.5" customHeight="1">
      <c r="A112" s="103" t="s">
        <v>264</v>
      </c>
      <c r="B112" s="103"/>
      <c r="C112" s="103" t="s">
        <v>876</v>
      </c>
      <c r="D112" s="103"/>
      <c r="E112" s="103"/>
      <c r="F112" s="103" t="s">
        <v>877</v>
      </c>
      <c r="G112" s="103"/>
      <c r="H112" s="103"/>
      <c r="I112" s="103"/>
      <c r="J112" s="102">
        <v>0</v>
      </c>
      <c r="K112" s="102"/>
      <c r="L112" s="48">
        <v>0</v>
      </c>
      <c r="M112" s="48">
        <v>16461.63</v>
      </c>
      <c r="N112" s="102">
        <v>16461.63</v>
      </c>
      <c r="O112" s="102"/>
      <c r="P112" s="102">
        <v>0</v>
      </c>
      <c r="Q112" s="102"/>
      <c r="R112" s="102">
        <v>0</v>
      </c>
      <c r="S112" s="102"/>
      <c r="T112" s="102"/>
      <c r="U112" s="102"/>
      <c r="V112" s="102"/>
      <c r="W112" s="102"/>
    </row>
    <row r="113" spans="1:23" ht="10.5" customHeight="1">
      <c r="A113" s="103" t="s">
        <v>264</v>
      </c>
      <c r="B113" s="103"/>
      <c r="C113" s="103" t="s">
        <v>436</v>
      </c>
      <c r="D113" s="103"/>
      <c r="E113" s="103"/>
      <c r="F113" s="103" t="s">
        <v>437</v>
      </c>
      <c r="G113" s="103"/>
      <c r="H113" s="103"/>
      <c r="I113" s="103"/>
      <c r="J113" s="102">
        <v>0</v>
      </c>
      <c r="K113" s="102"/>
      <c r="L113" s="48">
        <v>23780</v>
      </c>
      <c r="M113" s="48">
        <v>23780</v>
      </c>
      <c r="N113" s="102">
        <v>0</v>
      </c>
      <c r="O113" s="102"/>
      <c r="P113" s="102">
        <v>0</v>
      </c>
      <c r="Q113" s="102"/>
      <c r="R113" s="102">
        <v>0</v>
      </c>
      <c r="S113" s="102"/>
      <c r="T113" s="102"/>
      <c r="U113" s="102"/>
      <c r="V113" s="102"/>
      <c r="W113" s="102"/>
    </row>
    <row r="114" spans="1:23" ht="10.5" customHeight="1">
      <c r="A114" s="103" t="s">
        <v>264</v>
      </c>
      <c r="B114" s="103"/>
      <c r="C114" s="103" t="s">
        <v>438</v>
      </c>
      <c r="D114" s="103"/>
      <c r="E114" s="103"/>
      <c r="F114" s="103" t="s">
        <v>439</v>
      </c>
      <c r="G114" s="103"/>
      <c r="H114" s="103"/>
      <c r="I114" s="103"/>
      <c r="J114" s="102">
        <v>0</v>
      </c>
      <c r="K114" s="102"/>
      <c r="L114" s="48">
        <v>0</v>
      </c>
      <c r="M114" s="48">
        <v>22040</v>
      </c>
      <c r="N114" s="102">
        <v>22040</v>
      </c>
      <c r="O114" s="102"/>
      <c r="P114" s="102">
        <v>0</v>
      </c>
      <c r="Q114" s="102"/>
      <c r="R114" s="102">
        <v>0</v>
      </c>
      <c r="S114" s="102"/>
      <c r="T114" s="102"/>
      <c r="U114" s="102"/>
      <c r="V114" s="102"/>
      <c r="W114" s="102"/>
    </row>
    <row r="115" spans="1:23" ht="10.5" customHeight="1">
      <c r="A115" s="103" t="s">
        <v>264</v>
      </c>
      <c r="B115" s="103"/>
      <c r="C115" s="103" t="s">
        <v>440</v>
      </c>
      <c r="D115" s="103"/>
      <c r="E115" s="103"/>
      <c r="F115" s="103" t="s">
        <v>441</v>
      </c>
      <c r="G115" s="103"/>
      <c r="H115" s="103"/>
      <c r="I115" s="103"/>
      <c r="J115" s="102">
        <v>0</v>
      </c>
      <c r="K115" s="102"/>
      <c r="L115" s="48">
        <v>0</v>
      </c>
      <c r="M115" s="48">
        <v>2900</v>
      </c>
      <c r="N115" s="102">
        <v>2900</v>
      </c>
      <c r="O115" s="102"/>
      <c r="P115" s="102">
        <v>0</v>
      </c>
      <c r="Q115" s="102"/>
      <c r="R115" s="102">
        <v>0</v>
      </c>
      <c r="S115" s="102"/>
      <c r="T115" s="102"/>
      <c r="U115" s="102"/>
      <c r="V115" s="102"/>
      <c r="W115" s="102"/>
    </row>
    <row r="116" spans="1:23" ht="10.5" customHeight="1">
      <c r="A116" s="103" t="s">
        <v>264</v>
      </c>
      <c r="B116" s="103"/>
      <c r="C116" s="103" t="s">
        <v>878</v>
      </c>
      <c r="D116" s="103"/>
      <c r="E116" s="103"/>
      <c r="F116" s="103" t="s">
        <v>879</v>
      </c>
      <c r="G116" s="103"/>
      <c r="H116" s="103"/>
      <c r="I116" s="103"/>
      <c r="J116" s="102">
        <v>0</v>
      </c>
      <c r="K116" s="102"/>
      <c r="L116" s="48">
        <v>0</v>
      </c>
      <c r="M116" s="48">
        <v>1299999.99</v>
      </c>
      <c r="N116" s="102">
        <v>1299999.99</v>
      </c>
      <c r="O116" s="102"/>
      <c r="P116" s="102">
        <v>0</v>
      </c>
      <c r="Q116" s="102"/>
      <c r="R116" s="102">
        <v>0</v>
      </c>
      <c r="S116" s="102"/>
      <c r="T116" s="102"/>
      <c r="U116" s="102"/>
      <c r="V116" s="102"/>
      <c r="W116" s="102"/>
    </row>
    <row r="117" spans="1:23" ht="10.5" customHeight="1">
      <c r="A117" s="103" t="s">
        <v>264</v>
      </c>
      <c r="B117" s="103"/>
      <c r="C117" s="103" t="s">
        <v>442</v>
      </c>
      <c r="D117" s="103"/>
      <c r="E117" s="103"/>
      <c r="F117" s="103" t="s">
        <v>443</v>
      </c>
      <c r="G117" s="103"/>
      <c r="H117" s="103"/>
      <c r="I117" s="103"/>
      <c r="J117" s="102">
        <v>0</v>
      </c>
      <c r="K117" s="102"/>
      <c r="L117" s="48">
        <v>83520</v>
      </c>
      <c r="M117" s="48">
        <v>83520</v>
      </c>
      <c r="N117" s="102">
        <v>0</v>
      </c>
      <c r="O117" s="102"/>
      <c r="P117" s="102">
        <v>0</v>
      </c>
      <c r="Q117" s="102"/>
      <c r="R117" s="102">
        <v>0</v>
      </c>
      <c r="S117" s="102"/>
      <c r="T117" s="102"/>
      <c r="U117" s="102"/>
      <c r="V117" s="102"/>
      <c r="W117" s="102"/>
    </row>
    <row r="118" spans="1:23" ht="10.5" customHeight="1">
      <c r="A118" s="103" t="s">
        <v>264</v>
      </c>
      <c r="B118" s="103"/>
      <c r="C118" s="103" t="s">
        <v>444</v>
      </c>
      <c r="D118" s="103"/>
      <c r="E118" s="103"/>
      <c r="F118" s="103" t="s">
        <v>445</v>
      </c>
      <c r="G118" s="103"/>
      <c r="H118" s="103"/>
      <c r="I118" s="103"/>
      <c r="J118" s="102">
        <v>0</v>
      </c>
      <c r="K118" s="102"/>
      <c r="L118" s="48">
        <v>0</v>
      </c>
      <c r="M118" s="48">
        <v>231663.6</v>
      </c>
      <c r="N118" s="102">
        <v>231663.6</v>
      </c>
      <c r="O118" s="102"/>
      <c r="P118" s="102">
        <v>0</v>
      </c>
      <c r="Q118" s="102"/>
      <c r="R118" s="102">
        <v>0</v>
      </c>
      <c r="S118" s="102"/>
      <c r="T118" s="102"/>
      <c r="U118" s="102"/>
      <c r="V118" s="102"/>
      <c r="W118" s="102"/>
    </row>
    <row r="119" spans="1:23" ht="10.5" customHeight="1">
      <c r="A119" s="103" t="s">
        <v>264</v>
      </c>
      <c r="B119" s="103"/>
      <c r="C119" s="103" t="s">
        <v>446</v>
      </c>
      <c r="D119" s="103"/>
      <c r="E119" s="103"/>
      <c r="F119" s="103" t="s">
        <v>447</v>
      </c>
      <c r="G119" s="103"/>
      <c r="H119" s="103"/>
      <c r="I119" s="103"/>
      <c r="J119" s="102">
        <v>0</v>
      </c>
      <c r="K119" s="102"/>
      <c r="L119" s="48">
        <v>0</v>
      </c>
      <c r="M119" s="48">
        <v>2380</v>
      </c>
      <c r="N119" s="102">
        <v>2380</v>
      </c>
      <c r="O119" s="102"/>
      <c r="P119" s="102">
        <v>0</v>
      </c>
      <c r="Q119" s="102"/>
      <c r="R119" s="102">
        <v>0</v>
      </c>
      <c r="S119" s="102"/>
      <c r="T119" s="102"/>
      <c r="U119" s="102"/>
      <c r="V119" s="102"/>
      <c r="W119" s="102"/>
    </row>
    <row r="120" spans="1:23" ht="10.5" customHeight="1">
      <c r="A120" s="103" t="s">
        <v>264</v>
      </c>
      <c r="B120" s="103"/>
      <c r="C120" s="103" t="s">
        <v>448</v>
      </c>
      <c r="D120" s="103"/>
      <c r="E120" s="103"/>
      <c r="F120" s="103" t="s">
        <v>449</v>
      </c>
      <c r="G120" s="103"/>
      <c r="H120" s="103"/>
      <c r="I120" s="103"/>
      <c r="J120" s="102">
        <v>0</v>
      </c>
      <c r="K120" s="102"/>
      <c r="L120" s="48">
        <v>0</v>
      </c>
      <c r="M120" s="48">
        <v>105792</v>
      </c>
      <c r="N120" s="102">
        <v>105792</v>
      </c>
      <c r="O120" s="102"/>
      <c r="P120" s="102">
        <v>0</v>
      </c>
      <c r="Q120" s="102"/>
      <c r="R120" s="102">
        <v>0</v>
      </c>
      <c r="S120" s="102"/>
      <c r="T120" s="102"/>
      <c r="U120" s="102"/>
      <c r="V120" s="102"/>
      <c r="W120" s="102"/>
    </row>
    <row r="121" spans="1:23" ht="18.75" customHeight="1">
      <c r="A121" s="103" t="s">
        <v>264</v>
      </c>
      <c r="B121" s="103"/>
      <c r="C121" s="103" t="s">
        <v>450</v>
      </c>
      <c r="D121" s="103"/>
      <c r="E121" s="103"/>
      <c r="F121" s="103" t="s">
        <v>451</v>
      </c>
      <c r="G121" s="103"/>
      <c r="H121" s="103"/>
      <c r="I121" s="103"/>
      <c r="J121" s="102">
        <v>0</v>
      </c>
      <c r="K121" s="102"/>
      <c r="L121" s="48">
        <v>0</v>
      </c>
      <c r="M121" s="48">
        <v>340026.95</v>
      </c>
      <c r="N121" s="102">
        <v>340026.95</v>
      </c>
      <c r="O121" s="102"/>
      <c r="P121" s="102">
        <v>0</v>
      </c>
      <c r="Q121" s="102"/>
      <c r="R121" s="102">
        <v>0</v>
      </c>
      <c r="S121" s="102"/>
      <c r="T121" s="102"/>
      <c r="U121" s="102"/>
      <c r="V121" s="102"/>
      <c r="W121" s="102"/>
    </row>
    <row r="122" spans="1:23" ht="10.5" customHeight="1">
      <c r="A122" s="103" t="s">
        <v>264</v>
      </c>
      <c r="B122" s="103"/>
      <c r="C122" s="103" t="s">
        <v>452</v>
      </c>
      <c r="D122" s="103"/>
      <c r="E122" s="103"/>
      <c r="F122" s="103" t="s">
        <v>453</v>
      </c>
      <c r="G122" s="103"/>
      <c r="H122" s="103"/>
      <c r="I122" s="103"/>
      <c r="J122" s="102">
        <v>0</v>
      </c>
      <c r="K122" s="102"/>
      <c r="L122" s="48">
        <v>0</v>
      </c>
      <c r="M122" s="48">
        <v>3456.8</v>
      </c>
      <c r="N122" s="102">
        <v>3456.8</v>
      </c>
      <c r="O122" s="102"/>
      <c r="P122" s="102">
        <v>0</v>
      </c>
      <c r="Q122" s="102"/>
      <c r="R122" s="102">
        <v>0</v>
      </c>
      <c r="S122" s="102"/>
      <c r="T122" s="102"/>
      <c r="U122" s="102"/>
      <c r="V122" s="102"/>
      <c r="W122" s="102"/>
    </row>
    <row r="123" spans="1:23" ht="10.5" customHeight="1">
      <c r="A123" s="103" t="s">
        <v>264</v>
      </c>
      <c r="B123" s="103"/>
      <c r="C123" s="103" t="s">
        <v>454</v>
      </c>
      <c r="D123" s="103"/>
      <c r="E123" s="103"/>
      <c r="F123" s="103" t="s">
        <v>455</v>
      </c>
      <c r="G123" s="103"/>
      <c r="H123" s="103"/>
      <c r="I123" s="103"/>
      <c r="J123" s="102">
        <v>0</v>
      </c>
      <c r="K123" s="102"/>
      <c r="L123" s="48">
        <v>1072.51</v>
      </c>
      <c r="M123" s="48">
        <v>5678.09</v>
      </c>
      <c r="N123" s="102">
        <v>4605.58</v>
      </c>
      <c r="O123" s="102"/>
      <c r="P123" s="102">
        <v>0</v>
      </c>
      <c r="Q123" s="102"/>
      <c r="R123" s="102">
        <v>0</v>
      </c>
      <c r="S123" s="102"/>
      <c r="T123" s="102"/>
      <c r="U123" s="102"/>
      <c r="V123" s="102"/>
      <c r="W123" s="102"/>
    </row>
    <row r="124" spans="1:23" ht="10.5" customHeight="1">
      <c r="A124" s="103" t="s">
        <v>264</v>
      </c>
      <c r="B124" s="103"/>
      <c r="C124" s="103" t="s">
        <v>456</v>
      </c>
      <c r="D124" s="103"/>
      <c r="E124" s="103"/>
      <c r="F124" s="103" t="s">
        <v>457</v>
      </c>
      <c r="G124" s="103"/>
      <c r="H124" s="103"/>
      <c r="I124" s="103"/>
      <c r="J124" s="102">
        <v>0</v>
      </c>
      <c r="K124" s="102"/>
      <c r="L124" s="48">
        <v>0</v>
      </c>
      <c r="M124" s="48">
        <v>2471.99</v>
      </c>
      <c r="N124" s="102">
        <v>2471.99</v>
      </c>
      <c r="O124" s="102"/>
      <c r="P124" s="102">
        <v>0</v>
      </c>
      <c r="Q124" s="102"/>
      <c r="R124" s="102">
        <v>0</v>
      </c>
      <c r="S124" s="102"/>
      <c r="T124" s="102"/>
      <c r="U124" s="102"/>
      <c r="V124" s="102"/>
      <c r="W124" s="102"/>
    </row>
    <row r="125" spans="1:23" ht="10.5" customHeight="1">
      <c r="A125" s="103" t="s">
        <v>264</v>
      </c>
      <c r="B125" s="103"/>
      <c r="C125" s="103" t="s">
        <v>458</v>
      </c>
      <c r="D125" s="103"/>
      <c r="E125" s="103"/>
      <c r="F125" s="103" t="s">
        <v>459</v>
      </c>
      <c r="G125" s="103"/>
      <c r="H125" s="103"/>
      <c r="I125" s="103"/>
      <c r="J125" s="102">
        <v>0</v>
      </c>
      <c r="K125" s="102"/>
      <c r="L125" s="48">
        <v>0</v>
      </c>
      <c r="M125" s="48">
        <v>672048.97</v>
      </c>
      <c r="N125" s="102">
        <v>672048.97</v>
      </c>
      <c r="O125" s="102"/>
      <c r="P125" s="102">
        <v>0</v>
      </c>
      <c r="Q125" s="102"/>
      <c r="R125" s="102">
        <v>0</v>
      </c>
      <c r="S125" s="102"/>
      <c r="T125" s="102"/>
      <c r="U125" s="102"/>
      <c r="V125" s="102"/>
      <c r="W125" s="102"/>
    </row>
    <row r="126" spans="1:23" ht="10.5" customHeight="1">
      <c r="A126" s="103" t="s">
        <v>264</v>
      </c>
      <c r="B126" s="103"/>
      <c r="C126" s="103" t="s">
        <v>460</v>
      </c>
      <c r="D126" s="103"/>
      <c r="E126" s="103"/>
      <c r="F126" s="103" t="s">
        <v>461</v>
      </c>
      <c r="G126" s="103"/>
      <c r="H126" s="103"/>
      <c r="I126" s="103"/>
      <c r="J126" s="102">
        <v>0</v>
      </c>
      <c r="K126" s="102"/>
      <c r="L126" s="48">
        <v>0</v>
      </c>
      <c r="M126" s="48">
        <v>27840</v>
      </c>
      <c r="N126" s="102">
        <v>27840</v>
      </c>
      <c r="O126" s="102"/>
      <c r="P126" s="102">
        <v>0</v>
      </c>
      <c r="Q126" s="102"/>
      <c r="R126" s="102">
        <v>0</v>
      </c>
      <c r="S126" s="102"/>
      <c r="T126" s="102"/>
      <c r="U126" s="102"/>
      <c r="V126" s="102"/>
      <c r="W126" s="102"/>
    </row>
    <row r="127" spans="1:23" ht="10.5" customHeight="1">
      <c r="A127" s="103" t="s">
        <v>264</v>
      </c>
      <c r="B127" s="103"/>
      <c r="C127" s="103" t="s">
        <v>462</v>
      </c>
      <c r="D127" s="103"/>
      <c r="E127" s="103"/>
      <c r="F127" s="103" t="s">
        <v>463</v>
      </c>
      <c r="G127" s="103"/>
      <c r="H127" s="103"/>
      <c r="I127" s="103"/>
      <c r="J127" s="102">
        <v>0</v>
      </c>
      <c r="K127" s="102"/>
      <c r="L127" s="48">
        <v>0</v>
      </c>
      <c r="M127" s="48">
        <v>162317.64</v>
      </c>
      <c r="N127" s="102">
        <v>162317.64</v>
      </c>
      <c r="O127" s="102"/>
      <c r="P127" s="102">
        <v>0</v>
      </c>
      <c r="Q127" s="102"/>
      <c r="R127" s="102">
        <v>0</v>
      </c>
      <c r="S127" s="102"/>
      <c r="T127" s="102"/>
      <c r="U127" s="102"/>
      <c r="V127" s="102"/>
      <c r="W127" s="102"/>
    </row>
    <row r="128" spans="1:23" ht="10.5" customHeight="1">
      <c r="A128" s="103" t="s">
        <v>264</v>
      </c>
      <c r="B128" s="103"/>
      <c r="C128" s="103" t="s">
        <v>464</v>
      </c>
      <c r="D128" s="103"/>
      <c r="E128" s="103"/>
      <c r="F128" s="103" t="s">
        <v>465</v>
      </c>
      <c r="G128" s="103"/>
      <c r="H128" s="103"/>
      <c r="I128" s="103"/>
      <c r="J128" s="102">
        <v>0</v>
      </c>
      <c r="K128" s="102"/>
      <c r="L128" s="48">
        <v>0</v>
      </c>
      <c r="M128" s="48">
        <v>256128</v>
      </c>
      <c r="N128" s="102">
        <v>256128</v>
      </c>
      <c r="O128" s="102"/>
      <c r="P128" s="102">
        <v>0</v>
      </c>
      <c r="Q128" s="102"/>
      <c r="R128" s="102">
        <v>0</v>
      </c>
      <c r="S128" s="102"/>
      <c r="T128" s="102"/>
      <c r="U128" s="102"/>
      <c r="V128" s="102"/>
      <c r="W128" s="102"/>
    </row>
    <row r="129" spans="1:23" ht="10.5" customHeight="1">
      <c r="A129" s="103" t="s">
        <v>264</v>
      </c>
      <c r="B129" s="103"/>
      <c r="C129" s="103" t="s">
        <v>466</v>
      </c>
      <c r="D129" s="103"/>
      <c r="E129" s="103"/>
      <c r="F129" s="103" t="s">
        <v>467</v>
      </c>
      <c r="G129" s="103"/>
      <c r="H129" s="103"/>
      <c r="I129" s="103"/>
      <c r="J129" s="102">
        <v>0</v>
      </c>
      <c r="K129" s="102"/>
      <c r="L129" s="48">
        <v>12063.29</v>
      </c>
      <c r="M129" s="48">
        <v>17983.32</v>
      </c>
      <c r="N129" s="102">
        <v>5920.03</v>
      </c>
      <c r="O129" s="102"/>
      <c r="P129" s="102">
        <v>0</v>
      </c>
      <c r="Q129" s="102"/>
      <c r="R129" s="102">
        <v>0</v>
      </c>
      <c r="S129" s="102"/>
      <c r="T129" s="102"/>
      <c r="U129" s="102"/>
      <c r="V129" s="102"/>
      <c r="W129" s="102"/>
    </row>
    <row r="130" spans="1:23" ht="18.75" customHeight="1">
      <c r="A130" s="103" t="s">
        <v>264</v>
      </c>
      <c r="B130" s="103"/>
      <c r="C130" s="103" t="s">
        <v>468</v>
      </c>
      <c r="D130" s="103"/>
      <c r="E130" s="103"/>
      <c r="F130" s="103" t="s">
        <v>469</v>
      </c>
      <c r="G130" s="103"/>
      <c r="H130" s="103"/>
      <c r="I130" s="103"/>
      <c r="J130" s="102">
        <v>0</v>
      </c>
      <c r="K130" s="102"/>
      <c r="L130" s="48">
        <v>0</v>
      </c>
      <c r="M130" s="48">
        <v>6000</v>
      </c>
      <c r="N130" s="102">
        <v>6000</v>
      </c>
      <c r="O130" s="102"/>
      <c r="P130" s="102">
        <v>0</v>
      </c>
      <c r="Q130" s="102"/>
      <c r="R130" s="102">
        <v>0</v>
      </c>
      <c r="S130" s="102"/>
      <c r="T130" s="102"/>
      <c r="U130" s="102"/>
      <c r="V130" s="102"/>
      <c r="W130" s="102"/>
    </row>
    <row r="131" spans="1:23" ht="10.5" customHeight="1">
      <c r="A131" s="103" t="s">
        <v>264</v>
      </c>
      <c r="B131" s="103"/>
      <c r="C131" s="103" t="s">
        <v>470</v>
      </c>
      <c r="D131" s="103"/>
      <c r="E131" s="103"/>
      <c r="F131" s="103" t="s">
        <v>471</v>
      </c>
      <c r="G131" s="103"/>
      <c r="H131" s="103"/>
      <c r="I131" s="103"/>
      <c r="J131" s="102">
        <v>0</v>
      </c>
      <c r="K131" s="102"/>
      <c r="L131" s="48">
        <v>0</v>
      </c>
      <c r="M131" s="48">
        <v>490000</v>
      </c>
      <c r="N131" s="102">
        <v>490000</v>
      </c>
      <c r="O131" s="102"/>
      <c r="P131" s="102">
        <v>0</v>
      </c>
      <c r="Q131" s="102"/>
      <c r="R131" s="102">
        <v>0</v>
      </c>
      <c r="S131" s="102"/>
      <c r="T131" s="102"/>
      <c r="U131" s="102"/>
      <c r="V131" s="102"/>
      <c r="W131" s="102"/>
    </row>
    <row r="132" spans="1:23" ht="10.5" customHeight="1">
      <c r="A132" s="103" t="s">
        <v>264</v>
      </c>
      <c r="B132" s="103"/>
      <c r="C132" s="103" t="s">
        <v>472</v>
      </c>
      <c r="D132" s="103"/>
      <c r="E132" s="103"/>
      <c r="F132" s="103" t="s">
        <v>473</v>
      </c>
      <c r="G132" s="103"/>
      <c r="H132" s="103"/>
      <c r="I132" s="103"/>
      <c r="J132" s="102">
        <v>0</v>
      </c>
      <c r="K132" s="102"/>
      <c r="L132" s="48">
        <v>0</v>
      </c>
      <c r="M132" s="48">
        <v>10010.34</v>
      </c>
      <c r="N132" s="102">
        <v>10010.34</v>
      </c>
      <c r="O132" s="102"/>
      <c r="P132" s="102">
        <v>0</v>
      </c>
      <c r="Q132" s="102"/>
      <c r="R132" s="102">
        <v>0</v>
      </c>
      <c r="S132" s="102"/>
      <c r="T132" s="102"/>
      <c r="U132" s="102"/>
      <c r="V132" s="102"/>
      <c r="W132" s="102"/>
    </row>
    <row r="133" spans="1:23" ht="10.5" customHeight="1">
      <c r="A133" s="103" t="s">
        <v>264</v>
      </c>
      <c r="B133" s="103"/>
      <c r="C133" s="103" t="s">
        <v>474</v>
      </c>
      <c r="D133" s="103"/>
      <c r="E133" s="103"/>
      <c r="F133" s="103" t="s">
        <v>475</v>
      </c>
      <c r="G133" s="103"/>
      <c r="H133" s="103"/>
      <c r="I133" s="103"/>
      <c r="J133" s="102">
        <v>0</v>
      </c>
      <c r="K133" s="102"/>
      <c r="L133" s="48">
        <v>0</v>
      </c>
      <c r="M133" s="48">
        <v>957765.95</v>
      </c>
      <c r="N133" s="102">
        <v>957765.95</v>
      </c>
      <c r="O133" s="102"/>
      <c r="P133" s="102">
        <v>0</v>
      </c>
      <c r="Q133" s="102"/>
      <c r="R133" s="102">
        <v>0</v>
      </c>
      <c r="S133" s="102"/>
      <c r="T133" s="102"/>
      <c r="U133" s="102"/>
      <c r="V133" s="102"/>
      <c r="W133" s="102"/>
    </row>
    <row r="134" spans="1:23" ht="10.5" customHeight="1">
      <c r="A134" s="103" t="s">
        <v>264</v>
      </c>
      <c r="B134" s="103"/>
      <c r="C134" s="103" t="s">
        <v>476</v>
      </c>
      <c r="D134" s="103"/>
      <c r="E134" s="103"/>
      <c r="F134" s="103" t="s">
        <v>477</v>
      </c>
      <c r="G134" s="103"/>
      <c r="H134" s="103"/>
      <c r="I134" s="103"/>
      <c r="J134" s="102">
        <v>0</v>
      </c>
      <c r="K134" s="102"/>
      <c r="L134" s="48">
        <v>0</v>
      </c>
      <c r="M134" s="48">
        <v>36349.38</v>
      </c>
      <c r="N134" s="102">
        <v>36349.38</v>
      </c>
      <c r="O134" s="102"/>
      <c r="P134" s="102">
        <v>0</v>
      </c>
      <c r="Q134" s="102"/>
      <c r="R134" s="102">
        <v>0</v>
      </c>
      <c r="S134" s="102"/>
      <c r="T134" s="102"/>
      <c r="U134" s="102"/>
      <c r="V134" s="102"/>
      <c r="W134" s="102"/>
    </row>
    <row r="135" spans="1:23" ht="10.5" customHeight="1">
      <c r="A135" s="103" t="s">
        <v>264</v>
      </c>
      <c r="B135" s="103"/>
      <c r="C135" s="103" t="s">
        <v>478</v>
      </c>
      <c r="D135" s="103"/>
      <c r="E135" s="103"/>
      <c r="F135" s="103" t="s">
        <v>479</v>
      </c>
      <c r="G135" s="103"/>
      <c r="H135" s="103"/>
      <c r="I135" s="103"/>
      <c r="J135" s="102">
        <v>0</v>
      </c>
      <c r="K135" s="102"/>
      <c r="L135" s="48">
        <v>0</v>
      </c>
      <c r="M135" s="48">
        <v>473280</v>
      </c>
      <c r="N135" s="102">
        <v>473280</v>
      </c>
      <c r="O135" s="102"/>
      <c r="P135" s="102">
        <v>0</v>
      </c>
      <c r="Q135" s="102"/>
      <c r="R135" s="102">
        <v>0</v>
      </c>
      <c r="S135" s="102"/>
      <c r="T135" s="102"/>
      <c r="U135" s="102"/>
      <c r="V135" s="102"/>
      <c r="W135" s="102"/>
    </row>
    <row r="136" spans="1:23" ht="10.5" customHeight="1">
      <c r="A136" s="103" t="s">
        <v>264</v>
      </c>
      <c r="B136" s="103"/>
      <c r="C136" s="103" t="s">
        <v>480</v>
      </c>
      <c r="D136" s="103"/>
      <c r="E136" s="103"/>
      <c r="F136" s="103" t="s">
        <v>481</v>
      </c>
      <c r="G136" s="103"/>
      <c r="H136" s="103"/>
      <c r="I136" s="103"/>
      <c r="J136" s="102">
        <v>0</v>
      </c>
      <c r="K136" s="102"/>
      <c r="L136" s="48">
        <v>0</v>
      </c>
      <c r="M136" s="48">
        <v>3060</v>
      </c>
      <c r="N136" s="102">
        <v>3060</v>
      </c>
      <c r="O136" s="102"/>
      <c r="P136" s="102">
        <v>0</v>
      </c>
      <c r="Q136" s="102"/>
      <c r="R136" s="102">
        <v>0</v>
      </c>
      <c r="S136" s="102"/>
      <c r="T136" s="102"/>
      <c r="U136" s="102"/>
      <c r="V136" s="102"/>
      <c r="W136" s="102"/>
    </row>
    <row r="137" spans="1:23" ht="10.5" customHeight="1">
      <c r="A137" s="103" t="s">
        <v>264</v>
      </c>
      <c r="B137" s="103"/>
      <c r="C137" s="103" t="s">
        <v>482</v>
      </c>
      <c r="D137" s="103"/>
      <c r="E137" s="103"/>
      <c r="F137" s="103" t="s">
        <v>483</v>
      </c>
      <c r="G137" s="103"/>
      <c r="H137" s="103"/>
      <c r="I137" s="103"/>
      <c r="J137" s="102">
        <v>0</v>
      </c>
      <c r="K137" s="102"/>
      <c r="L137" s="48">
        <v>0</v>
      </c>
      <c r="M137" s="48">
        <v>26128.88</v>
      </c>
      <c r="N137" s="102">
        <v>26128.88</v>
      </c>
      <c r="O137" s="102"/>
      <c r="P137" s="102">
        <v>0</v>
      </c>
      <c r="Q137" s="102"/>
      <c r="R137" s="102">
        <v>0</v>
      </c>
      <c r="S137" s="102"/>
      <c r="T137" s="102"/>
      <c r="U137" s="102"/>
      <c r="V137" s="102"/>
      <c r="W137" s="102"/>
    </row>
    <row r="138" spans="1:23" ht="10.5" customHeight="1">
      <c r="A138" s="103" t="s">
        <v>264</v>
      </c>
      <c r="B138" s="103"/>
      <c r="C138" s="103" t="s">
        <v>484</v>
      </c>
      <c r="D138" s="103"/>
      <c r="E138" s="103"/>
      <c r="F138" s="103" t="s">
        <v>485</v>
      </c>
      <c r="G138" s="103"/>
      <c r="H138" s="103"/>
      <c r="I138" s="103"/>
      <c r="J138" s="102">
        <v>0</v>
      </c>
      <c r="K138" s="102"/>
      <c r="L138" s="48">
        <v>0</v>
      </c>
      <c r="M138" s="48">
        <v>243484</v>
      </c>
      <c r="N138" s="102">
        <v>243484</v>
      </c>
      <c r="O138" s="102"/>
      <c r="P138" s="102">
        <v>0</v>
      </c>
      <c r="Q138" s="102"/>
      <c r="R138" s="102">
        <v>0</v>
      </c>
      <c r="S138" s="102"/>
      <c r="T138" s="102"/>
      <c r="U138" s="102"/>
      <c r="V138" s="102"/>
      <c r="W138" s="102"/>
    </row>
    <row r="139" spans="1:23" ht="10.5" customHeight="1">
      <c r="A139" s="103" t="s">
        <v>264</v>
      </c>
      <c r="B139" s="103"/>
      <c r="C139" s="103" t="s">
        <v>486</v>
      </c>
      <c r="D139" s="103"/>
      <c r="E139" s="103"/>
      <c r="F139" s="103" t="s">
        <v>487</v>
      </c>
      <c r="G139" s="103"/>
      <c r="H139" s="103"/>
      <c r="I139" s="103"/>
      <c r="J139" s="102">
        <v>0</v>
      </c>
      <c r="K139" s="102"/>
      <c r="L139" s="48">
        <v>0</v>
      </c>
      <c r="M139" s="48">
        <v>23486.31</v>
      </c>
      <c r="N139" s="102">
        <v>23486.31</v>
      </c>
      <c r="O139" s="102"/>
      <c r="P139" s="102">
        <v>0</v>
      </c>
      <c r="Q139" s="102"/>
      <c r="R139" s="102">
        <v>0</v>
      </c>
      <c r="S139" s="102"/>
      <c r="T139" s="102"/>
      <c r="U139" s="102"/>
      <c r="V139" s="102"/>
      <c r="W139" s="102"/>
    </row>
    <row r="140" spans="1:23" ht="10.5" customHeight="1">
      <c r="A140" s="103" t="s">
        <v>264</v>
      </c>
      <c r="B140" s="103"/>
      <c r="C140" s="103" t="s">
        <v>488</v>
      </c>
      <c r="D140" s="103"/>
      <c r="E140" s="103"/>
      <c r="F140" s="103" t="s">
        <v>489</v>
      </c>
      <c r="G140" s="103"/>
      <c r="H140" s="103"/>
      <c r="I140" s="103"/>
      <c r="J140" s="102">
        <v>0</v>
      </c>
      <c r="K140" s="102"/>
      <c r="L140" s="48">
        <v>0</v>
      </c>
      <c r="M140" s="48">
        <v>350000</v>
      </c>
      <c r="N140" s="102">
        <v>350000</v>
      </c>
      <c r="O140" s="102"/>
      <c r="P140" s="102">
        <v>0</v>
      </c>
      <c r="Q140" s="102"/>
      <c r="R140" s="102">
        <v>0</v>
      </c>
      <c r="S140" s="102"/>
      <c r="T140" s="102"/>
      <c r="U140" s="102"/>
      <c r="V140" s="102"/>
      <c r="W140" s="102"/>
    </row>
    <row r="141" spans="1:23" ht="10.5" customHeight="1">
      <c r="A141" s="103" t="s">
        <v>264</v>
      </c>
      <c r="B141" s="103"/>
      <c r="C141" s="103" t="s">
        <v>490</v>
      </c>
      <c r="D141" s="103"/>
      <c r="E141" s="103"/>
      <c r="F141" s="103" t="s">
        <v>491</v>
      </c>
      <c r="G141" s="103"/>
      <c r="H141" s="103"/>
      <c r="I141" s="103"/>
      <c r="J141" s="102">
        <v>0</v>
      </c>
      <c r="K141" s="102"/>
      <c r="L141" s="48">
        <v>0</v>
      </c>
      <c r="M141" s="48">
        <v>120000</v>
      </c>
      <c r="N141" s="102">
        <v>120000</v>
      </c>
      <c r="O141" s="102"/>
      <c r="P141" s="102">
        <v>0</v>
      </c>
      <c r="Q141" s="102"/>
      <c r="R141" s="102">
        <v>0</v>
      </c>
      <c r="S141" s="102"/>
      <c r="T141" s="102"/>
      <c r="U141" s="102"/>
      <c r="V141" s="102"/>
      <c r="W141" s="102"/>
    </row>
    <row r="142" spans="1:23" ht="10.5" customHeight="1">
      <c r="A142" s="103" t="s">
        <v>264</v>
      </c>
      <c r="B142" s="103"/>
      <c r="C142" s="103" t="s">
        <v>492</v>
      </c>
      <c r="D142" s="103"/>
      <c r="E142" s="103"/>
      <c r="F142" s="103" t="s">
        <v>493</v>
      </c>
      <c r="G142" s="103"/>
      <c r="H142" s="103"/>
      <c r="I142" s="103"/>
      <c r="J142" s="102">
        <v>0</v>
      </c>
      <c r="K142" s="102"/>
      <c r="L142" s="48">
        <v>0</v>
      </c>
      <c r="M142" s="48">
        <v>6570.81</v>
      </c>
      <c r="N142" s="102">
        <v>6570.81</v>
      </c>
      <c r="O142" s="102"/>
      <c r="P142" s="102">
        <v>0</v>
      </c>
      <c r="Q142" s="102"/>
      <c r="R142" s="102">
        <v>0</v>
      </c>
      <c r="S142" s="102"/>
      <c r="T142" s="102"/>
      <c r="U142" s="102"/>
      <c r="V142" s="102"/>
      <c r="W142" s="102"/>
    </row>
    <row r="143" spans="1:23" ht="10.5" customHeight="1">
      <c r="A143" s="103" t="s">
        <v>264</v>
      </c>
      <c r="B143" s="103"/>
      <c r="C143" s="103" t="s">
        <v>494</v>
      </c>
      <c r="D143" s="103"/>
      <c r="E143" s="103"/>
      <c r="F143" s="103" t="s">
        <v>495</v>
      </c>
      <c r="G143" s="103"/>
      <c r="H143" s="103"/>
      <c r="I143" s="103"/>
      <c r="J143" s="102">
        <v>0</v>
      </c>
      <c r="K143" s="102"/>
      <c r="L143" s="48">
        <v>0</v>
      </c>
      <c r="M143" s="48">
        <v>11252</v>
      </c>
      <c r="N143" s="102">
        <v>11252</v>
      </c>
      <c r="O143" s="102"/>
      <c r="P143" s="102">
        <v>0</v>
      </c>
      <c r="Q143" s="102"/>
      <c r="R143" s="102">
        <v>0</v>
      </c>
      <c r="S143" s="102"/>
      <c r="T143" s="102"/>
      <c r="U143" s="102"/>
      <c r="V143" s="102"/>
      <c r="W143" s="102"/>
    </row>
    <row r="144" spans="1:23" ht="10.5" customHeight="1">
      <c r="A144" s="103" t="s">
        <v>264</v>
      </c>
      <c r="B144" s="103"/>
      <c r="C144" s="103" t="s">
        <v>496</v>
      </c>
      <c r="D144" s="103"/>
      <c r="E144" s="103"/>
      <c r="F144" s="103" t="s">
        <v>497</v>
      </c>
      <c r="G144" s="103"/>
      <c r="H144" s="103"/>
      <c r="I144" s="103"/>
      <c r="J144" s="102">
        <v>0</v>
      </c>
      <c r="K144" s="102"/>
      <c r="L144" s="48">
        <v>0</v>
      </c>
      <c r="M144" s="48">
        <v>21367.08</v>
      </c>
      <c r="N144" s="102">
        <v>21367.08</v>
      </c>
      <c r="O144" s="102"/>
      <c r="P144" s="102">
        <v>0</v>
      </c>
      <c r="Q144" s="102"/>
      <c r="R144" s="102">
        <v>0</v>
      </c>
      <c r="S144" s="102"/>
      <c r="T144" s="102"/>
      <c r="U144" s="102"/>
      <c r="V144" s="102"/>
      <c r="W144" s="102"/>
    </row>
    <row r="145" spans="1:23" ht="10.5" customHeight="1">
      <c r="A145" s="103" t="s">
        <v>264</v>
      </c>
      <c r="B145" s="103"/>
      <c r="C145" s="103" t="s">
        <v>498</v>
      </c>
      <c r="D145" s="103"/>
      <c r="E145" s="103"/>
      <c r="F145" s="103" t="s">
        <v>499</v>
      </c>
      <c r="G145" s="103"/>
      <c r="H145" s="103"/>
      <c r="I145" s="103"/>
      <c r="J145" s="102">
        <v>0</v>
      </c>
      <c r="K145" s="102"/>
      <c r="L145" s="48">
        <v>0</v>
      </c>
      <c r="M145" s="48">
        <v>319914.66</v>
      </c>
      <c r="N145" s="102">
        <v>319914.66</v>
      </c>
      <c r="O145" s="102"/>
      <c r="P145" s="102">
        <v>0</v>
      </c>
      <c r="Q145" s="102"/>
      <c r="R145" s="102">
        <v>0</v>
      </c>
      <c r="S145" s="102"/>
      <c r="T145" s="102"/>
      <c r="U145" s="102"/>
      <c r="V145" s="102"/>
      <c r="W145" s="102"/>
    </row>
    <row r="146" spans="1:23" ht="10.5" customHeight="1">
      <c r="A146" s="103" t="s">
        <v>264</v>
      </c>
      <c r="B146" s="103"/>
      <c r="C146" s="103" t="s">
        <v>500</v>
      </c>
      <c r="D146" s="103"/>
      <c r="E146" s="103"/>
      <c r="F146" s="103" t="s">
        <v>501</v>
      </c>
      <c r="G146" s="103"/>
      <c r="H146" s="103"/>
      <c r="I146" s="103"/>
      <c r="J146" s="102">
        <v>0</v>
      </c>
      <c r="K146" s="102"/>
      <c r="L146" s="48">
        <v>0</v>
      </c>
      <c r="M146" s="48">
        <v>220081</v>
      </c>
      <c r="N146" s="102">
        <v>220081</v>
      </c>
      <c r="O146" s="102"/>
      <c r="P146" s="102">
        <v>0</v>
      </c>
      <c r="Q146" s="102"/>
      <c r="R146" s="102">
        <v>0</v>
      </c>
      <c r="S146" s="102"/>
      <c r="T146" s="102"/>
      <c r="U146" s="102"/>
      <c r="V146" s="102"/>
      <c r="W146" s="102"/>
    </row>
    <row r="147" spans="1:23" ht="10.5" customHeight="1">
      <c r="A147" s="103" t="s">
        <v>264</v>
      </c>
      <c r="B147" s="103"/>
      <c r="C147" s="103" t="s">
        <v>502</v>
      </c>
      <c r="D147" s="103"/>
      <c r="E147" s="103"/>
      <c r="F147" s="103" t="s">
        <v>503</v>
      </c>
      <c r="G147" s="103"/>
      <c r="H147" s="103"/>
      <c r="I147" s="103"/>
      <c r="J147" s="102">
        <v>0</v>
      </c>
      <c r="K147" s="102"/>
      <c r="L147" s="48">
        <v>0</v>
      </c>
      <c r="M147" s="48">
        <v>99296</v>
      </c>
      <c r="N147" s="102">
        <v>99296</v>
      </c>
      <c r="O147" s="102"/>
      <c r="P147" s="102">
        <v>0</v>
      </c>
      <c r="Q147" s="102"/>
      <c r="R147" s="102">
        <v>0</v>
      </c>
      <c r="S147" s="102"/>
      <c r="T147" s="102"/>
      <c r="U147" s="102"/>
      <c r="V147" s="102"/>
      <c r="W147" s="102"/>
    </row>
    <row r="148" spans="1:23" ht="10.5" customHeight="1">
      <c r="A148" s="103" t="s">
        <v>264</v>
      </c>
      <c r="B148" s="103"/>
      <c r="C148" s="103" t="s">
        <v>504</v>
      </c>
      <c r="D148" s="103"/>
      <c r="E148" s="103"/>
      <c r="F148" s="103" t="s">
        <v>505</v>
      </c>
      <c r="G148" s="103"/>
      <c r="H148" s="103"/>
      <c r="I148" s="103"/>
      <c r="J148" s="102">
        <v>0</v>
      </c>
      <c r="K148" s="102"/>
      <c r="L148" s="48">
        <v>0</v>
      </c>
      <c r="M148" s="48">
        <v>251114.9</v>
      </c>
      <c r="N148" s="102">
        <v>251114.9</v>
      </c>
      <c r="O148" s="102"/>
      <c r="P148" s="102">
        <v>0</v>
      </c>
      <c r="Q148" s="102"/>
      <c r="R148" s="102">
        <v>0</v>
      </c>
      <c r="S148" s="102"/>
      <c r="T148" s="102"/>
      <c r="U148" s="102"/>
      <c r="V148" s="102"/>
      <c r="W148" s="102"/>
    </row>
    <row r="149" spans="1:23" ht="10.5" customHeight="1">
      <c r="A149" s="103" t="s">
        <v>264</v>
      </c>
      <c r="B149" s="103"/>
      <c r="C149" s="103" t="s">
        <v>506</v>
      </c>
      <c r="D149" s="103"/>
      <c r="E149" s="103"/>
      <c r="F149" s="103" t="s">
        <v>507</v>
      </c>
      <c r="G149" s="103"/>
      <c r="H149" s="103"/>
      <c r="I149" s="103"/>
      <c r="J149" s="102">
        <v>0</v>
      </c>
      <c r="K149" s="102"/>
      <c r="L149" s="48">
        <v>0</v>
      </c>
      <c r="M149" s="48">
        <v>100</v>
      </c>
      <c r="N149" s="102">
        <v>100</v>
      </c>
      <c r="O149" s="102"/>
      <c r="P149" s="102">
        <v>0</v>
      </c>
      <c r="Q149" s="102"/>
      <c r="R149" s="102">
        <v>0</v>
      </c>
      <c r="S149" s="102"/>
      <c r="T149" s="102"/>
      <c r="U149" s="102"/>
      <c r="V149" s="102"/>
      <c r="W149" s="102"/>
    </row>
    <row r="150" spans="1:23" ht="10.5" customHeight="1">
      <c r="A150" s="103" t="s">
        <v>264</v>
      </c>
      <c r="B150" s="103"/>
      <c r="C150" s="103" t="s">
        <v>508</v>
      </c>
      <c r="D150" s="103"/>
      <c r="E150" s="103"/>
      <c r="F150" s="103" t="s">
        <v>509</v>
      </c>
      <c r="G150" s="103"/>
      <c r="H150" s="103"/>
      <c r="I150" s="103"/>
      <c r="J150" s="102">
        <v>0</v>
      </c>
      <c r="K150" s="102"/>
      <c r="L150" s="48">
        <v>0</v>
      </c>
      <c r="M150" s="48">
        <v>11590.07</v>
      </c>
      <c r="N150" s="102">
        <v>11590.07</v>
      </c>
      <c r="O150" s="102"/>
      <c r="P150" s="102">
        <v>0</v>
      </c>
      <c r="Q150" s="102"/>
      <c r="R150" s="102">
        <v>0</v>
      </c>
      <c r="S150" s="102"/>
      <c r="T150" s="102"/>
      <c r="U150" s="102"/>
      <c r="V150" s="102"/>
      <c r="W150" s="102"/>
    </row>
    <row r="151" spans="1:23" ht="10.5" customHeight="1">
      <c r="A151" s="103" t="s">
        <v>264</v>
      </c>
      <c r="B151" s="103"/>
      <c r="C151" s="103" t="s">
        <v>510</v>
      </c>
      <c r="D151" s="103"/>
      <c r="E151" s="103"/>
      <c r="F151" s="103" t="s">
        <v>511</v>
      </c>
      <c r="G151" s="103"/>
      <c r="H151" s="103"/>
      <c r="I151" s="103"/>
      <c r="J151" s="102">
        <v>0</v>
      </c>
      <c r="K151" s="102"/>
      <c r="L151" s="48">
        <v>0</v>
      </c>
      <c r="M151" s="48">
        <v>3132</v>
      </c>
      <c r="N151" s="102">
        <v>3132</v>
      </c>
      <c r="O151" s="102"/>
      <c r="P151" s="102">
        <v>0</v>
      </c>
      <c r="Q151" s="102"/>
      <c r="R151" s="102">
        <v>0</v>
      </c>
      <c r="S151" s="102"/>
      <c r="T151" s="102"/>
      <c r="U151" s="102"/>
      <c r="V151" s="102"/>
      <c r="W151" s="102"/>
    </row>
    <row r="152" spans="1:23" ht="10.5" customHeight="1">
      <c r="A152" s="103" t="s">
        <v>264</v>
      </c>
      <c r="B152" s="103"/>
      <c r="C152" s="103" t="s">
        <v>512</v>
      </c>
      <c r="D152" s="103"/>
      <c r="E152" s="103"/>
      <c r="F152" s="103" t="s">
        <v>513</v>
      </c>
      <c r="G152" s="103"/>
      <c r="H152" s="103"/>
      <c r="I152" s="103"/>
      <c r="J152" s="102">
        <v>0</v>
      </c>
      <c r="K152" s="102"/>
      <c r="L152" s="48">
        <v>0</v>
      </c>
      <c r="M152" s="48">
        <v>3480</v>
      </c>
      <c r="N152" s="102">
        <v>3480</v>
      </c>
      <c r="O152" s="102"/>
      <c r="P152" s="102">
        <v>0</v>
      </c>
      <c r="Q152" s="102"/>
      <c r="R152" s="102">
        <v>0</v>
      </c>
      <c r="S152" s="102"/>
      <c r="T152" s="102"/>
      <c r="U152" s="102"/>
      <c r="V152" s="102"/>
      <c r="W152" s="102"/>
    </row>
    <row r="153" spans="1:23" ht="10.5" customHeight="1">
      <c r="A153" s="103" t="s">
        <v>264</v>
      </c>
      <c r="B153" s="103"/>
      <c r="C153" s="103" t="s">
        <v>514</v>
      </c>
      <c r="D153" s="103"/>
      <c r="E153" s="103"/>
      <c r="F153" s="103" t="s">
        <v>515</v>
      </c>
      <c r="G153" s="103"/>
      <c r="H153" s="103"/>
      <c r="I153" s="103"/>
      <c r="J153" s="102">
        <v>0</v>
      </c>
      <c r="K153" s="102"/>
      <c r="L153" s="48">
        <v>0</v>
      </c>
      <c r="M153" s="48">
        <v>193662</v>
      </c>
      <c r="N153" s="102">
        <v>193662</v>
      </c>
      <c r="O153" s="102"/>
      <c r="P153" s="102">
        <v>0</v>
      </c>
      <c r="Q153" s="102"/>
      <c r="R153" s="102">
        <v>0</v>
      </c>
      <c r="S153" s="102"/>
      <c r="T153" s="102"/>
      <c r="U153" s="102"/>
      <c r="V153" s="102"/>
      <c r="W153" s="102"/>
    </row>
    <row r="154" spans="1:23" ht="10.5" customHeight="1">
      <c r="A154" s="103" t="s">
        <v>264</v>
      </c>
      <c r="B154" s="103"/>
      <c r="C154" s="103" t="s">
        <v>516</v>
      </c>
      <c r="D154" s="103"/>
      <c r="E154" s="103"/>
      <c r="F154" s="103" t="s">
        <v>517</v>
      </c>
      <c r="G154" s="103"/>
      <c r="H154" s="103"/>
      <c r="I154" s="103"/>
      <c r="J154" s="102">
        <v>0</v>
      </c>
      <c r="K154" s="102"/>
      <c r="L154" s="48">
        <v>0</v>
      </c>
      <c r="M154" s="48">
        <v>45675.84</v>
      </c>
      <c r="N154" s="102">
        <v>45675.84</v>
      </c>
      <c r="O154" s="102"/>
      <c r="P154" s="102">
        <v>0</v>
      </c>
      <c r="Q154" s="102"/>
      <c r="R154" s="102">
        <v>0</v>
      </c>
      <c r="S154" s="102"/>
      <c r="T154" s="102"/>
      <c r="U154" s="102"/>
      <c r="V154" s="102"/>
      <c r="W154" s="102"/>
    </row>
    <row r="155" spans="1:23" ht="10.5" customHeight="1">
      <c r="A155" s="103" t="s">
        <v>264</v>
      </c>
      <c r="B155" s="103"/>
      <c r="C155" s="103" t="s">
        <v>518</v>
      </c>
      <c r="D155" s="103"/>
      <c r="E155" s="103"/>
      <c r="F155" s="103" t="s">
        <v>519</v>
      </c>
      <c r="G155" s="103"/>
      <c r="H155" s="103"/>
      <c r="I155" s="103"/>
      <c r="J155" s="102">
        <v>0</v>
      </c>
      <c r="K155" s="102"/>
      <c r="L155" s="48">
        <v>0</v>
      </c>
      <c r="M155" s="48">
        <v>4872</v>
      </c>
      <c r="N155" s="102">
        <v>4872</v>
      </c>
      <c r="O155" s="102"/>
      <c r="P155" s="102">
        <v>0</v>
      </c>
      <c r="Q155" s="102"/>
      <c r="R155" s="102">
        <v>0</v>
      </c>
      <c r="S155" s="102"/>
      <c r="T155" s="102"/>
      <c r="U155" s="102"/>
      <c r="V155" s="102"/>
      <c r="W155" s="102"/>
    </row>
    <row r="156" spans="1:23" ht="10.5" customHeight="1">
      <c r="A156" s="103" t="s">
        <v>264</v>
      </c>
      <c r="B156" s="103"/>
      <c r="C156" s="103" t="s">
        <v>520</v>
      </c>
      <c r="D156" s="103"/>
      <c r="E156" s="103"/>
      <c r="F156" s="103" t="s">
        <v>521</v>
      </c>
      <c r="G156" s="103"/>
      <c r="H156" s="103"/>
      <c r="I156" s="103"/>
      <c r="J156" s="102">
        <v>0</v>
      </c>
      <c r="K156" s="102"/>
      <c r="L156" s="48">
        <v>0</v>
      </c>
      <c r="M156" s="48">
        <v>2000</v>
      </c>
      <c r="N156" s="102">
        <v>2000</v>
      </c>
      <c r="O156" s="102"/>
      <c r="P156" s="102">
        <v>0</v>
      </c>
      <c r="Q156" s="102"/>
      <c r="R156" s="102">
        <v>0</v>
      </c>
      <c r="S156" s="102"/>
      <c r="T156" s="102"/>
      <c r="U156" s="102"/>
      <c r="V156" s="102"/>
      <c r="W156" s="102"/>
    </row>
    <row r="157" spans="1:23" ht="10.5" customHeight="1">
      <c r="A157" s="103" t="s">
        <v>264</v>
      </c>
      <c r="B157" s="103"/>
      <c r="C157" s="103" t="s">
        <v>522</v>
      </c>
      <c r="D157" s="103"/>
      <c r="E157" s="103"/>
      <c r="F157" s="103" t="s">
        <v>523</v>
      </c>
      <c r="G157" s="103"/>
      <c r="H157" s="103"/>
      <c r="I157" s="103"/>
      <c r="J157" s="102">
        <v>0</v>
      </c>
      <c r="K157" s="102"/>
      <c r="L157" s="48">
        <v>0</v>
      </c>
      <c r="M157" s="48">
        <v>104400</v>
      </c>
      <c r="N157" s="102">
        <v>104400</v>
      </c>
      <c r="O157" s="102"/>
      <c r="P157" s="102">
        <v>0</v>
      </c>
      <c r="Q157" s="102"/>
      <c r="R157" s="102">
        <v>0</v>
      </c>
      <c r="S157" s="102"/>
      <c r="T157" s="102"/>
      <c r="U157" s="102"/>
      <c r="V157" s="102"/>
      <c r="W157" s="102"/>
    </row>
    <row r="158" spans="1:23" ht="10.5" customHeight="1">
      <c r="A158" s="103" t="s">
        <v>264</v>
      </c>
      <c r="B158" s="103"/>
      <c r="C158" s="103" t="s">
        <v>524</v>
      </c>
      <c r="D158" s="103"/>
      <c r="E158" s="103"/>
      <c r="F158" s="103" t="s">
        <v>525</v>
      </c>
      <c r="G158" s="103"/>
      <c r="H158" s="103"/>
      <c r="I158" s="103"/>
      <c r="J158" s="102">
        <v>0</v>
      </c>
      <c r="K158" s="102"/>
      <c r="L158" s="48">
        <v>0</v>
      </c>
      <c r="M158" s="48">
        <v>884036</v>
      </c>
      <c r="N158" s="102">
        <v>884036</v>
      </c>
      <c r="O158" s="102"/>
      <c r="P158" s="102">
        <v>0</v>
      </c>
      <c r="Q158" s="102"/>
      <c r="R158" s="102">
        <v>0</v>
      </c>
      <c r="S158" s="102"/>
      <c r="T158" s="102"/>
      <c r="U158" s="102"/>
      <c r="V158" s="102"/>
      <c r="W158" s="102"/>
    </row>
    <row r="159" spans="1:23" ht="10.5" customHeight="1">
      <c r="A159" s="103" t="s">
        <v>264</v>
      </c>
      <c r="B159" s="103"/>
      <c r="C159" s="103" t="s">
        <v>526</v>
      </c>
      <c r="D159" s="103"/>
      <c r="E159" s="103"/>
      <c r="F159" s="103" t="s">
        <v>527</v>
      </c>
      <c r="G159" s="103"/>
      <c r="H159" s="103"/>
      <c r="I159" s="103"/>
      <c r="J159" s="102">
        <v>0</v>
      </c>
      <c r="K159" s="102"/>
      <c r="L159" s="48">
        <v>0</v>
      </c>
      <c r="M159" s="48">
        <v>13900</v>
      </c>
      <c r="N159" s="102">
        <v>13900</v>
      </c>
      <c r="O159" s="102"/>
      <c r="P159" s="102">
        <v>0</v>
      </c>
      <c r="Q159" s="102"/>
      <c r="R159" s="102">
        <v>0</v>
      </c>
      <c r="S159" s="102"/>
      <c r="T159" s="102"/>
      <c r="U159" s="102"/>
      <c r="V159" s="102"/>
      <c r="W159" s="102"/>
    </row>
    <row r="160" spans="1:23" ht="10.5" customHeight="1">
      <c r="A160" s="103" t="s">
        <v>264</v>
      </c>
      <c r="B160" s="103"/>
      <c r="C160" s="103" t="s">
        <v>528</v>
      </c>
      <c r="D160" s="103"/>
      <c r="E160" s="103"/>
      <c r="F160" s="103" t="s">
        <v>529</v>
      </c>
      <c r="G160" s="103"/>
      <c r="H160" s="103"/>
      <c r="I160" s="103"/>
      <c r="J160" s="102">
        <v>0</v>
      </c>
      <c r="K160" s="102"/>
      <c r="L160" s="48">
        <v>0</v>
      </c>
      <c r="M160" s="48">
        <v>8767</v>
      </c>
      <c r="N160" s="102">
        <v>8767</v>
      </c>
      <c r="O160" s="102"/>
      <c r="P160" s="102">
        <v>0</v>
      </c>
      <c r="Q160" s="102"/>
      <c r="R160" s="102">
        <v>0</v>
      </c>
      <c r="S160" s="102"/>
      <c r="T160" s="102"/>
      <c r="U160" s="102"/>
      <c r="V160" s="102"/>
      <c r="W160" s="102"/>
    </row>
    <row r="161" spans="1:23" ht="10.5" customHeight="1">
      <c r="A161" s="103" t="s">
        <v>264</v>
      </c>
      <c r="B161" s="103"/>
      <c r="C161" s="103" t="s">
        <v>530</v>
      </c>
      <c r="D161" s="103"/>
      <c r="E161" s="103"/>
      <c r="F161" s="103" t="s">
        <v>531</v>
      </c>
      <c r="G161" s="103"/>
      <c r="H161" s="103"/>
      <c r="I161" s="103"/>
      <c r="J161" s="102">
        <v>0</v>
      </c>
      <c r="K161" s="102"/>
      <c r="L161" s="48">
        <v>0</v>
      </c>
      <c r="M161" s="48">
        <v>27142.84</v>
      </c>
      <c r="N161" s="102">
        <v>27142.84</v>
      </c>
      <c r="O161" s="102"/>
      <c r="P161" s="102">
        <v>0</v>
      </c>
      <c r="Q161" s="102"/>
      <c r="R161" s="102">
        <v>0</v>
      </c>
      <c r="S161" s="102"/>
      <c r="T161" s="102"/>
      <c r="U161" s="102"/>
      <c r="V161" s="102"/>
      <c r="W161" s="102"/>
    </row>
    <row r="162" spans="1:23" ht="10.5" customHeight="1">
      <c r="A162" s="103" t="s">
        <v>264</v>
      </c>
      <c r="B162" s="103"/>
      <c r="C162" s="103" t="s">
        <v>532</v>
      </c>
      <c r="D162" s="103"/>
      <c r="E162" s="103"/>
      <c r="F162" s="103" t="s">
        <v>533</v>
      </c>
      <c r="G162" s="103"/>
      <c r="H162" s="103"/>
      <c r="I162" s="103"/>
      <c r="J162" s="102">
        <v>0</v>
      </c>
      <c r="K162" s="102"/>
      <c r="L162" s="48">
        <v>0</v>
      </c>
      <c r="M162" s="48">
        <v>3808.3</v>
      </c>
      <c r="N162" s="102">
        <v>3808.3</v>
      </c>
      <c r="O162" s="102"/>
      <c r="P162" s="102">
        <v>0</v>
      </c>
      <c r="Q162" s="102"/>
      <c r="R162" s="102">
        <v>0</v>
      </c>
      <c r="S162" s="102"/>
      <c r="T162" s="102"/>
      <c r="U162" s="102"/>
      <c r="V162" s="102"/>
      <c r="W162" s="102"/>
    </row>
    <row r="163" spans="1:23" ht="10.5" customHeight="1">
      <c r="A163" s="103" t="s">
        <v>264</v>
      </c>
      <c r="B163" s="103"/>
      <c r="C163" s="103" t="s">
        <v>534</v>
      </c>
      <c r="D163" s="103"/>
      <c r="E163" s="103"/>
      <c r="F163" s="103" t="s">
        <v>535</v>
      </c>
      <c r="G163" s="103"/>
      <c r="H163" s="103"/>
      <c r="I163" s="103"/>
      <c r="J163" s="102">
        <v>0</v>
      </c>
      <c r="K163" s="102"/>
      <c r="L163" s="48">
        <v>0</v>
      </c>
      <c r="M163" s="48">
        <v>3560.01</v>
      </c>
      <c r="N163" s="102">
        <v>3560.01</v>
      </c>
      <c r="O163" s="102"/>
      <c r="P163" s="102">
        <v>0</v>
      </c>
      <c r="Q163" s="102"/>
      <c r="R163" s="102">
        <v>0</v>
      </c>
      <c r="S163" s="102"/>
      <c r="T163" s="102"/>
      <c r="U163" s="102"/>
      <c r="V163" s="102"/>
      <c r="W163" s="102"/>
    </row>
    <row r="164" spans="1:23" ht="10.5" customHeight="1">
      <c r="A164" s="103" t="s">
        <v>264</v>
      </c>
      <c r="B164" s="103"/>
      <c r="C164" s="103" t="s">
        <v>536</v>
      </c>
      <c r="D164" s="103"/>
      <c r="E164" s="103"/>
      <c r="F164" s="103" t="s">
        <v>537</v>
      </c>
      <c r="G164" s="103"/>
      <c r="H164" s="103"/>
      <c r="I164" s="103"/>
      <c r="J164" s="102">
        <v>0</v>
      </c>
      <c r="K164" s="102"/>
      <c r="L164" s="48">
        <v>0</v>
      </c>
      <c r="M164" s="48">
        <v>8980</v>
      </c>
      <c r="N164" s="102">
        <v>8980</v>
      </c>
      <c r="O164" s="102"/>
      <c r="P164" s="102">
        <v>0</v>
      </c>
      <c r="Q164" s="102"/>
      <c r="R164" s="102">
        <v>0</v>
      </c>
      <c r="S164" s="102"/>
      <c r="T164" s="102"/>
      <c r="U164" s="102"/>
      <c r="V164" s="102"/>
      <c r="W164" s="102"/>
    </row>
    <row r="165" spans="1:23" ht="18.75" customHeight="1">
      <c r="A165" s="103" t="s">
        <v>264</v>
      </c>
      <c r="B165" s="103"/>
      <c r="C165" s="103" t="s">
        <v>538</v>
      </c>
      <c r="D165" s="103"/>
      <c r="E165" s="103"/>
      <c r="F165" s="103" t="s">
        <v>539</v>
      </c>
      <c r="G165" s="103"/>
      <c r="H165" s="103"/>
      <c r="I165" s="103"/>
      <c r="J165" s="102">
        <v>0</v>
      </c>
      <c r="K165" s="102"/>
      <c r="L165" s="48">
        <v>0</v>
      </c>
      <c r="M165" s="48">
        <v>52200</v>
      </c>
      <c r="N165" s="102">
        <v>52200</v>
      </c>
      <c r="O165" s="102"/>
      <c r="P165" s="102">
        <v>0</v>
      </c>
      <c r="Q165" s="102"/>
      <c r="R165" s="102">
        <v>0</v>
      </c>
      <c r="S165" s="102"/>
      <c r="T165" s="102"/>
      <c r="U165" s="102"/>
      <c r="V165" s="102"/>
      <c r="W165" s="102"/>
    </row>
    <row r="166" spans="1:23" ht="10.5" customHeight="1">
      <c r="A166" s="103" t="s">
        <v>264</v>
      </c>
      <c r="B166" s="103"/>
      <c r="C166" s="103" t="s">
        <v>540</v>
      </c>
      <c r="D166" s="103"/>
      <c r="E166" s="103"/>
      <c r="F166" s="103" t="s">
        <v>541</v>
      </c>
      <c r="G166" s="103"/>
      <c r="H166" s="103"/>
      <c r="I166" s="103"/>
      <c r="J166" s="102">
        <v>0</v>
      </c>
      <c r="K166" s="102"/>
      <c r="L166" s="48">
        <v>0</v>
      </c>
      <c r="M166" s="48">
        <v>11376.45</v>
      </c>
      <c r="N166" s="102">
        <v>11376.45</v>
      </c>
      <c r="O166" s="102"/>
      <c r="P166" s="102">
        <v>0</v>
      </c>
      <c r="Q166" s="102"/>
      <c r="R166" s="102">
        <v>0</v>
      </c>
      <c r="S166" s="102"/>
      <c r="T166" s="102"/>
      <c r="U166" s="102"/>
      <c r="V166" s="102"/>
      <c r="W166" s="102"/>
    </row>
    <row r="167" spans="1:23" ht="10.5" customHeight="1">
      <c r="A167" s="103" t="s">
        <v>264</v>
      </c>
      <c r="B167" s="103"/>
      <c r="C167" s="103" t="s">
        <v>542</v>
      </c>
      <c r="D167" s="103"/>
      <c r="E167" s="103"/>
      <c r="F167" s="103" t="s">
        <v>543</v>
      </c>
      <c r="G167" s="103"/>
      <c r="H167" s="103"/>
      <c r="I167" s="103"/>
      <c r="J167" s="102">
        <v>0</v>
      </c>
      <c r="K167" s="102"/>
      <c r="L167" s="48">
        <v>0</v>
      </c>
      <c r="M167" s="48">
        <v>180960</v>
      </c>
      <c r="N167" s="102">
        <v>180960</v>
      </c>
      <c r="O167" s="102"/>
      <c r="P167" s="102">
        <v>0</v>
      </c>
      <c r="Q167" s="102"/>
      <c r="R167" s="102">
        <v>0</v>
      </c>
      <c r="S167" s="102"/>
      <c r="T167" s="102"/>
      <c r="U167" s="102"/>
      <c r="V167" s="102"/>
      <c r="W167" s="102"/>
    </row>
    <row r="168" spans="1:23" ht="10.5" customHeight="1">
      <c r="A168" s="103" t="s">
        <v>264</v>
      </c>
      <c r="B168" s="103"/>
      <c r="C168" s="103" t="s">
        <v>544</v>
      </c>
      <c r="D168" s="103"/>
      <c r="E168" s="103"/>
      <c r="F168" s="103" t="s">
        <v>545</v>
      </c>
      <c r="G168" s="103"/>
      <c r="H168" s="103"/>
      <c r="I168" s="103"/>
      <c r="J168" s="102">
        <v>0</v>
      </c>
      <c r="K168" s="102"/>
      <c r="L168" s="48">
        <v>0</v>
      </c>
      <c r="M168" s="48">
        <v>10208</v>
      </c>
      <c r="N168" s="102">
        <v>10208</v>
      </c>
      <c r="O168" s="102"/>
      <c r="P168" s="102">
        <v>0</v>
      </c>
      <c r="Q168" s="102"/>
      <c r="R168" s="102">
        <v>0</v>
      </c>
      <c r="S168" s="102"/>
      <c r="T168" s="102"/>
      <c r="U168" s="102"/>
      <c r="V168" s="102"/>
      <c r="W168" s="102"/>
    </row>
    <row r="169" spans="1:23" ht="10.5" customHeight="1">
      <c r="A169" s="103" t="s">
        <v>264</v>
      </c>
      <c r="B169" s="103"/>
      <c r="C169" s="103" t="s">
        <v>546</v>
      </c>
      <c r="D169" s="103"/>
      <c r="E169" s="103"/>
      <c r="F169" s="103" t="s">
        <v>547</v>
      </c>
      <c r="G169" s="103"/>
      <c r="H169" s="103"/>
      <c r="I169" s="103"/>
      <c r="J169" s="102">
        <v>0</v>
      </c>
      <c r="K169" s="102"/>
      <c r="L169" s="48">
        <v>0</v>
      </c>
      <c r="M169" s="48">
        <v>1492.37</v>
      </c>
      <c r="N169" s="102">
        <v>1492.37</v>
      </c>
      <c r="O169" s="102"/>
      <c r="P169" s="102">
        <v>0</v>
      </c>
      <c r="Q169" s="102"/>
      <c r="R169" s="102">
        <v>0</v>
      </c>
      <c r="S169" s="102"/>
      <c r="T169" s="102"/>
      <c r="U169" s="102"/>
      <c r="V169" s="102"/>
      <c r="W169" s="102"/>
    </row>
    <row r="170" spans="1:23" ht="10.5" customHeight="1">
      <c r="A170" s="103" t="s">
        <v>264</v>
      </c>
      <c r="B170" s="103"/>
      <c r="C170" s="103" t="s">
        <v>548</v>
      </c>
      <c r="D170" s="103"/>
      <c r="E170" s="103"/>
      <c r="F170" s="103" t="s">
        <v>549</v>
      </c>
      <c r="G170" s="103"/>
      <c r="H170" s="103"/>
      <c r="I170" s="103"/>
      <c r="J170" s="102">
        <v>0</v>
      </c>
      <c r="K170" s="102"/>
      <c r="L170" s="48">
        <v>0</v>
      </c>
      <c r="M170" s="48">
        <v>749</v>
      </c>
      <c r="N170" s="102">
        <v>749</v>
      </c>
      <c r="O170" s="102"/>
      <c r="P170" s="102">
        <v>0</v>
      </c>
      <c r="Q170" s="102"/>
      <c r="R170" s="102">
        <v>0</v>
      </c>
      <c r="S170" s="102"/>
      <c r="T170" s="102"/>
      <c r="U170" s="102"/>
      <c r="V170" s="102"/>
      <c r="W170" s="102"/>
    </row>
    <row r="171" spans="1:23" ht="10.5" customHeight="1">
      <c r="A171" s="103" t="s">
        <v>264</v>
      </c>
      <c r="B171" s="103"/>
      <c r="C171" s="103" t="s">
        <v>550</v>
      </c>
      <c r="D171" s="103"/>
      <c r="E171" s="103"/>
      <c r="F171" s="103" t="s">
        <v>551</v>
      </c>
      <c r="G171" s="103"/>
      <c r="H171" s="103"/>
      <c r="I171" s="103"/>
      <c r="J171" s="102">
        <v>0</v>
      </c>
      <c r="K171" s="102"/>
      <c r="L171" s="48">
        <v>0</v>
      </c>
      <c r="M171" s="48">
        <v>560</v>
      </c>
      <c r="N171" s="102">
        <v>560</v>
      </c>
      <c r="O171" s="102"/>
      <c r="P171" s="102">
        <v>0</v>
      </c>
      <c r="Q171" s="102"/>
      <c r="R171" s="102">
        <v>0</v>
      </c>
      <c r="S171" s="102"/>
      <c r="T171" s="102"/>
      <c r="U171" s="102"/>
      <c r="V171" s="102"/>
      <c r="W171" s="102"/>
    </row>
    <row r="172" spans="1:23" ht="10.5" customHeight="1">
      <c r="A172" s="103" t="s">
        <v>264</v>
      </c>
      <c r="B172" s="103"/>
      <c r="C172" s="103" t="s">
        <v>552</v>
      </c>
      <c r="D172" s="103"/>
      <c r="E172" s="103"/>
      <c r="F172" s="103" t="s">
        <v>553</v>
      </c>
      <c r="G172" s="103"/>
      <c r="H172" s="103"/>
      <c r="I172" s="103"/>
      <c r="J172" s="102">
        <v>0</v>
      </c>
      <c r="K172" s="102"/>
      <c r="L172" s="48">
        <v>0</v>
      </c>
      <c r="M172" s="48">
        <v>3480</v>
      </c>
      <c r="N172" s="102">
        <v>3480</v>
      </c>
      <c r="O172" s="102"/>
      <c r="P172" s="102">
        <v>0</v>
      </c>
      <c r="Q172" s="102"/>
      <c r="R172" s="102">
        <v>0</v>
      </c>
      <c r="S172" s="102"/>
      <c r="T172" s="102"/>
      <c r="U172" s="102"/>
      <c r="V172" s="102"/>
      <c r="W172" s="102"/>
    </row>
    <row r="173" spans="1:23" ht="10.5" customHeight="1">
      <c r="A173" s="103" t="s">
        <v>264</v>
      </c>
      <c r="B173" s="103"/>
      <c r="C173" s="103" t="s">
        <v>554</v>
      </c>
      <c r="D173" s="103"/>
      <c r="E173" s="103"/>
      <c r="F173" s="103" t="s">
        <v>253</v>
      </c>
      <c r="G173" s="103"/>
      <c r="H173" s="103"/>
      <c r="I173" s="103"/>
      <c r="J173" s="102">
        <v>0</v>
      </c>
      <c r="K173" s="102"/>
      <c r="L173" s="48">
        <v>0</v>
      </c>
      <c r="M173" s="48">
        <v>1740</v>
      </c>
      <c r="N173" s="102">
        <v>1740</v>
      </c>
      <c r="O173" s="102"/>
      <c r="P173" s="102">
        <v>0</v>
      </c>
      <c r="Q173" s="102"/>
      <c r="R173" s="102">
        <v>0</v>
      </c>
      <c r="S173" s="102"/>
      <c r="T173" s="102"/>
      <c r="U173" s="102"/>
      <c r="V173" s="102"/>
      <c r="W173" s="102"/>
    </row>
    <row r="174" spans="1:23" ht="10.5" customHeight="1">
      <c r="A174" s="103" t="s">
        <v>264</v>
      </c>
      <c r="B174" s="103"/>
      <c r="C174" s="103" t="s">
        <v>555</v>
      </c>
      <c r="D174" s="103"/>
      <c r="E174" s="103"/>
      <c r="F174" s="103" t="s">
        <v>556</v>
      </c>
      <c r="G174" s="103"/>
      <c r="H174" s="103"/>
      <c r="I174" s="103"/>
      <c r="J174" s="102">
        <v>0</v>
      </c>
      <c r="K174" s="102"/>
      <c r="L174" s="48">
        <v>0</v>
      </c>
      <c r="M174" s="48">
        <v>10440</v>
      </c>
      <c r="N174" s="102">
        <v>10440</v>
      </c>
      <c r="O174" s="102"/>
      <c r="P174" s="102">
        <v>0</v>
      </c>
      <c r="Q174" s="102"/>
      <c r="R174" s="102">
        <v>0</v>
      </c>
      <c r="S174" s="102"/>
      <c r="T174" s="102"/>
      <c r="U174" s="102"/>
      <c r="V174" s="102"/>
      <c r="W174" s="102"/>
    </row>
    <row r="175" spans="1:23" ht="10.5" customHeight="1">
      <c r="A175" s="103" t="s">
        <v>264</v>
      </c>
      <c r="B175" s="103"/>
      <c r="C175" s="103" t="s">
        <v>557</v>
      </c>
      <c r="D175" s="103"/>
      <c r="E175" s="103"/>
      <c r="F175" s="103" t="s">
        <v>880</v>
      </c>
      <c r="G175" s="103"/>
      <c r="H175" s="103"/>
      <c r="I175" s="103"/>
      <c r="J175" s="102">
        <v>0</v>
      </c>
      <c r="K175" s="102"/>
      <c r="L175" s="48">
        <v>0</v>
      </c>
      <c r="M175" s="48">
        <v>49068</v>
      </c>
      <c r="N175" s="102">
        <v>49068</v>
      </c>
      <c r="O175" s="102"/>
      <c r="P175" s="102">
        <v>0</v>
      </c>
      <c r="Q175" s="102"/>
      <c r="R175" s="102">
        <v>0</v>
      </c>
      <c r="S175" s="102"/>
      <c r="T175" s="102"/>
      <c r="U175" s="102"/>
      <c r="V175" s="102"/>
      <c r="W175" s="102"/>
    </row>
    <row r="176" spans="1:23" ht="10.5" customHeight="1">
      <c r="A176" s="103" t="s">
        <v>264</v>
      </c>
      <c r="B176" s="103"/>
      <c r="C176" s="103" t="s">
        <v>558</v>
      </c>
      <c r="D176" s="103"/>
      <c r="E176" s="103"/>
      <c r="F176" s="103" t="s">
        <v>559</v>
      </c>
      <c r="G176" s="103"/>
      <c r="H176" s="103"/>
      <c r="I176" s="103"/>
      <c r="J176" s="102">
        <v>0</v>
      </c>
      <c r="K176" s="102"/>
      <c r="L176" s="48">
        <v>0</v>
      </c>
      <c r="M176" s="48">
        <v>20416</v>
      </c>
      <c r="N176" s="102">
        <v>20416</v>
      </c>
      <c r="O176" s="102"/>
      <c r="P176" s="102">
        <v>0</v>
      </c>
      <c r="Q176" s="102"/>
      <c r="R176" s="102">
        <v>0</v>
      </c>
      <c r="S176" s="102"/>
      <c r="T176" s="102"/>
      <c r="U176" s="102"/>
      <c r="V176" s="102"/>
      <c r="W176" s="102"/>
    </row>
    <row r="177" spans="1:23" ht="10.5" customHeight="1">
      <c r="A177" s="103" t="s">
        <v>264</v>
      </c>
      <c r="B177" s="103"/>
      <c r="C177" s="103" t="s">
        <v>881</v>
      </c>
      <c r="D177" s="103"/>
      <c r="E177" s="103"/>
      <c r="F177" s="103" t="s">
        <v>882</v>
      </c>
      <c r="G177" s="103"/>
      <c r="H177" s="103"/>
      <c r="I177" s="103"/>
      <c r="J177" s="102">
        <v>0</v>
      </c>
      <c r="K177" s="102"/>
      <c r="L177" s="48">
        <v>0</v>
      </c>
      <c r="M177" s="48">
        <v>276660</v>
      </c>
      <c r="N177" s="102">
        <v>276660</v>
      </c>
      <c r="O177" s="102"/>
      <c r="P177" s="102">
        <v>0</v>
      </c>
      <c r="Q177" s="102"/>
      <c r="R177" s="102">
        <v>0</v>
      </c>
      <c r="S177" s="102"/>
      <c r="T177" s="102"/>
      <c r="U177" s="102"/>
      <c r="V177" s="102"/>
      <c r="W177" s="102"/>
    </row>
    <row r="178" spans="1:23" ht="10.5" customHeight="1">
      <c r="A178" s="103" t="s">
        <v>264</v>
      </c>
      <c r="B178" s="103"/>
      <c r="C178" s="103" t="s">
        <v>883</v>
      </c>
      <c r="D178" s="103"/>
      <c r="E178" s="103"/>
      <c r="F178" s="103" t="s">
        <v>884</v>
      </c>
      <c r="G178" s="103"/>
      <c r="H178" s="103"/>
      <c r="I178" s="103"/>
      <c r="J178" s="102">
        <v>0</v>
      </c>
      <c r="K178" s="102"/>
      <c r="L178" s="48">
        <v>0</v>
      </c>
      <c r="M178" s="48">
        <v>1407459.2</v>
      </c>
      <c r="N178" s="102">
        <v>1407459.2</v>
      </c>
      <c r="O178" s="102"/>
      <c r="P178" s="102">
        <v>0</v>
      </c>
      <c r="Q178" s="102"/>
      <c r="R178" s="102">
        <v>0</v>
      </c>
      <c r="S178" s="102"/>
      <c r="T178" s="102"/>
      <c r="U178" s="102"/>
      <c r="V178" s="102"/>
      <c r="W178" s="102"/>
    </row>
    <row r="179" spans="1:23" ht="10.5" customHeight="1">
      <c r="A179" s="103" t="s">
        <v>264</v>
      </c>
      <c r="B179" s="103"/>
      <c r="C179" s="103" t="s">
        <v>885</v>
      </c>
      <c r="D179" s="103"/>
      <c r="E179" s="103"/>
      <c r="F179" s="103" t="s">
        <v>886</v>
      </c>
      <c r="G179" s="103"/>
      <c r="H179" s="103"/>
      <c r="I179" s="103"/>
      <c r="J179" s="102">
        <v>0</v>
      </c>
      <c r="K179" s="102"/>
      <c r="L179" s="48">
        <v>0</v>
      </c>
      <c r="M179" s="48">
        <v>12180</v>
      </c>
      <c r="N179" s="102">
        <v>12180</v>
      </c>
      <c r="O179" s="102"/>
      <c r="P179" s="102">
        <v>0</v>
      </c>
      <c r="Q179" s="102"/>
      <c r="R179" s="102">
        <v>0</v>
      </c>
      <c r="S179" s="102"/>
      <c r="T179" s="102"/>
      <c r="U179" s="102"/>
      <c r="V179" s="102"/>
      <c r="W179" s="102"/>
    </row>
    <row r="180" spans="1:23" ht="10.5" customHeight="1">
      <c r="A180" s="103" t="s">
        <v>264</v>
      </c>
      <c r="B180" s="103"/>
      <c r="C180" s="103" t="s">
        <v>887</v>
      </c>
      <c r="D180" s="103"/>
      <c r="E180" s="103"/>
      <c r="F180" s="103" t="s">
        <v>888</v>
      </c>
      <c r="G180" s="103"/>
      <c r="H180" s="103"/>
      <c r="I180" s="103"/>
      <c r="J180" s="102">
        <v>0</v>
      </c>
      <c r="K180" s="102"/>
      <c r="L180" s="48">
        <v>0</v>
      </c>
      <c r="M180" s="48">
        <v>5800</v>
      </c>
      <c r="N180" s="102">
        <v>5800</v>
      </c>
      <c r="O180" s="102"/>
      <c r="P180" s="102">
        <v>0</v>
      </c>
      <c r="Q180" s="102"/>
      <c r="R180" s="102">
        <v>0</v>
      </c>
      <c r="S180" s="102"/>
      <c r="T180" s="102"/>
      <c r="U180" s="102"/>
      <c r="V180" s="102"/>
      <c r="W180" s="102"/>
    </row>
    <row r="181" spans="1:23" ht="10.5" customHeight="1">
      <c r="A181" s="103" t="s">
        <v>264</v>
      </c>
      <c r="B181" s="103"/>
      <c r="C181" s="103" t="s">
        <v>889</v>
      </c>
      <c r="D181" s="103"/>
      <c r="E181" s="103"/>
      <c r="F181" s="103" t="s">
        <v>890</v>
      </c>
      <c r="G181" s="103"/>
      <c r="H181" s="103"/>
      <c r="I181" s="103"/>
      <c r="J181" s="102">
        <v>0</v>
      </c>
      <c r="K181" s="102"/>
      <c r="L181" s="48">
        <v>0</v>
      </c>
      <c r="M181" s="48">
        <v>29000</v>
      </c>
      <c r="N181" s="102">
        <v>29000</v>
      </c>
      <c r="O181" s="102"/>
      <c r="P181" s="102">
        <v>0</v>
      </c>
      <c r="Q181" s="102"/>
      <c r="R181" s="102">
        <v>0</v>
      </c>
      <c r="S181" s="102"/>
      <c r="T181" s="102"/>
      <c r="U181" s="102"/>
      <c r="V181" s="102"/>
      <c r="W181" s="102"/>
    </row>
    <row r="182" spans="1:23" ht="10.5" customHeight="1">
      <c r="A182" s="103" t="s">
        <v>264</v>
      </c>
      <c r="B182" s="103"/>
      <c r="C182" s="103" t="s">
        <v>891</v>
      </c>
      <c r="D182" s="103"/>
      <c r="E182" s="103"/>
      <c r="F182" s="103" t="s">
        <v>892</v>
      </c>
      <c r="G182" s="103"/>
      <c r="H182" s="103"/>
      <c r="I182" s="103"/>
      <c r="J182" s="102">
        <v>0</v>
      </c>
      <c r="K182" s="102"/>
      <c r="L182" s="48">
        <v>0</v>
      </c>
      <c r="M182" s="48">
        <v>23200</v>
      </c>
      <c r="N182" s="102">
        <v>23200</v>
      </c>
      <c r="O182" s="102"/>
      <c r="P182" s="102">
        <v>0</v>
      </c>
      <c r="Q182" s="102"/>
      <c r="R182" s="102">
        <v>0</v>
      </c>
      <c r="S182" s="102"/>
      <c r="T182" s="102"/>
      <c r="U182" s="102"/>
      <c r="V182" s="102"/>
      <c r="W182" s="102"/>
    </row>
    <row r="183" spans="1:23" ht="10.5" customHeight="1">
      <c r="A183" s="103" t="s">
        <v>264</v>
      </c>
      <c r="B183" s="103"/>
      <c r="C183" s="103" t="s">
        <v>893</v>
      </c>
      <c r="D183" s="103"/>
      <c r="E183" s="103"/>
      <c r="F183" s="103" t="s">
        <v>894</v>
      </c>
      <c r="G183" s="103"/>
      <c r="H183" s="103"/>
      <c r="I183" s="103"/>
      <c r="J183" s="102">
        <v>0</v>
      </c>
      <c r="K183" s="102"/>
      <c r="L183" s="48">
        <v>0</v>
      </c>
      <c r="M183" s="48">
        <v>32480</v>
      </c>
      <c r="N183" s="102">
        <v>32480</v>
      </c>
      <c r="O183" s="102"/>
      <c r="P183" s="102">
        <v>0</v>
      </c>
      <c r="Q183" s="102"/>
      <c r="R183" s="102">
        <v>0</v>
      </c>
      <c r="S183" s="102"/>
      <c r="T183" s="102"/>
      <c r="U183" s="102"/>
      <c r="V183" s="102"/>
      <c r="W183" s="102"/>
    </row>
    <row r="184" spans="1:23" ht="10.5" customHeight="1">
      <c r="A184" s="103" t="s">
        <v>264</v>
      </c>
      <c r="B184" s="103"/>
      <c r="C184" s="103" t="s">
        <v>895</v>
      </c>
      <c r="D184" s="103"/>
      <c r="E184" s="103"/>
      <c r="F184" s="103" t="s">
        <v>896</v>
      </c>
      <c r="G184" s="103"/>
      <c r="H184" s="103"/>
      <c r="I184" s="103"/>
      <c r="J184" s="102">
        <v>0</v>
      </c>
      <c r="K184" s="102"/>
      <c r="L184" s="48">
        <v>0</v>
      </c>
      <c r="M184" s="48">
        <v>154164</v>
      </c>
      <c r="N184" s="102">
        <v>154164</v>
      </c>
      <c r="O184" s="102"/>
      <c r="P184" s="102">
        <v>0</v>
      </c>
      <c r="Q184" s="102"/>
      <c r="R184" s="102">
        <v>0</v>
      </c>
      <c r="S184" s="102"/>
      <c r="T184" s="102"/>
      <c r="U184" s="102"/>
      <c r="V184" s="102"/>
      <c r="W184" s="102"/>
    </row>
    <row r="185" spans="1:23" ht="10.5" customHeight="1">
      <c r="A185" s="103" t="s">
        <v>264</v>
      </c>
      <c r="B185" s="103"/>
      <c r="C185" s="103" t="s">
        <v>897</v>
      </c>
      <c r="D185" s="103"/>
      <c r="E185" s="103"/>
      <c r="F185" s="103" t="s">
        <v>898</v>
      </c>
      <c r="G185" s="103"/>
      <c r="H185" s="103"/>
      <c r="I185" s="103"/>
      <c r="J185" s="102">
        <v>0</v>
      </c>
      <c r="K185" s="102"/>
      <c r="L185" s="48">
        <v>0</v>
      </c>
      <c r="M185" s="48">
        <v>5863.18</v>
      </c>
      <c r="N185" s="102">
        <v>5863.18</v>
      </c>
      <c r="O185" s="102"/>
      <c r="P185" s="102">
        <v>0</v>
      </c>
      <c r="Q185" s="102"/>
      <c r="R185" s="102">
        <v>0</v>
      </c>
      <c r="S185" s="102"/>
      <c r="T185" s="102"/>
      <c r="U185" s="102"/>
      <c r="V185" s="102"/>
      <c r="W185" s="102"/>
    </row>
    <row r="186" spans="1:23" ht="10.5" customHeight="1">
      <c r="A186" s="103" t="s">
        <v>264</v>
      </c>
      <c r="B186" s="103"/>
      <c r="C186" s="103" t="s">
        <v>899</v>
      </c>
      <c r="D186" s="103"/>
      <c r="E186" s="103"/>
      <c r="F186" s="103" t="s">
        <v>900</v>
      </c>
      <c r="G186" s="103"/>
      <c r="H186" s="103"/>
      <c r="I186" s="103"/>
      <c r="J186" s="102">
        <v>0</v>
      </c>
      <c r="K186" s="102"/>
      <c r="L186" s="48">
        <v>0</v>
      </c>
      <c r="M186" s="48">
        <v>95346.2</v>
      </c>
      <c r="N186" s="102">
        <v>95346.2</v>
      </c>
      <c r="O186" s="102"/>
      <c r="P186" s="102">
        <v>0</v>
      </c>
      <c r="Q186" s="102"/>
      <c r="R186" s="102">
        <v>0</v>
      </c>
      <c r="S186" s="102"/>
      <c r="T186" s="102"/>
      <c r="U186" s="102"/>
      <c r="V186" s="102"/>
      <c r="W186" s="102"/>
    </row>
    <row r="187" spans="1:23" ht="10.5" customHeight="1">
      <c r="A187" s="103" t="s">
        <v>264</v>
      </c>
      <c r="B187" s="103"/>
      <c r="C187" s="103" t="s">
        <v>901</v>
      </c>
      <c r="D187" s="103"/>
      <c r="E187" s="103"/>
      <c r="F187" s="103" t="s">
        <v>902</v>
      </c>
      <c r="G187" s="103"/>
      <c r="H187" s="103"/>
      <c r="I187" s="103"/>
      <c r="J187" s="102">
        <v>0</v>
      </c>
      <c r="K187" s="102"/>
      <c r="L187" s="48">
        <v>0</v>
      </c>
      <c r="M187" s="48">
        <v>29000</v>
      </c>
      <c r="N187" s="102">
        <v>29000</v>
      </c>
      <c r="O187" s="102"/>
      <c r="P187" s="102">
        <v>0</v>
      </c>
      <c r="Q187" s="102"/>
      <c r="R187" s="102">
        <v>0</v>
      </c>
      <c r="S187" s="102"/>
      <c r="T187" s="102"/>
      <c r="U187" s="102"/>
      <c r="V187" s="102"/>
      <c r="W187" s="102"/>
    </row>
    <row r="188" spans="1:23" ht="10.5" customHeight="1">
      <c r="A188" s="103" t="s">
        <v>264</v>
      </c>
      <c r="B188" s="103"/>
      <c r="C188" s="103" t="s">
        <v>903</v>
      </c>
      <c r="D188" s="103"/>
      <c r="E188" s="103"/>
      <c r="F188" s="103" t="s">
        <v>904</v>
      </c>
      <c r="G188" s="103"/>
      <c r="H188" s="103"/>
      <c r="I188" s="103"/>
      <c r="J188" s="102">
        <v>0</v>
      </c>
      <c r="K188" s="102"/>
      <c r="L188" s="48">
        <v>0</v>
      </c>
      <c r="M188" s="48">
        <v>103936</v>
      </c>
      <c r="N188" s="102">
        <v>103936</v>
      </c>
      <c r="O188" s="102"/>
      <c r="P188" s="102">
        <v>0</v>
      </c>
      <c r="Q188" s="102"/>
      <c r="R188" s="102">
        <v>0</v>
      </c>
      <c r="S188" s="102"/>
      <c r="T188" s="102"/>
      <c r="U188" s="102"/>
      <c r="V188" s="102"/>
      <c r="W188" s="102"/>
    </row>
    <row r="189" spans="1:23" ht="10.5" customHeight="1">
      <c r="A189" s="103" t="s">
        <v>264</v>
      </c>
      <c r="B189" s="103"/>
      <c r="C189" s="103" t="s">
        <v>905</v>
      </c>
      <c r="D189" s="103"/>
      <c r="E189" s="103"/>
      <c r="F189" s="103" t="s">
        <v>906</v>
      </c>
      <c r="G189" s="103"/>
      <c r="H189" s="103"/>
      <c r="I189" s="103"/>
      <c r="J189" s="102">
        <v>0</v>
      </c>
      <c r="K189" s="102"/>
      <c r="L189" s="48">
        <v>0</v>
      </c>
      <c r="M189" s="48">
        <v>116000</v>
      </c>
      <c r="N189" s="102">
        <v>116000</v>
      </c>
      <c r="O189" s="102"/>
      <c r="P189" s="102">
        <v>0</v>
      </c>
      <c r="Q189" s="102"/>
      <c r="R189" s="102">
        <v>0</v>
      </c>
      <c r="S189" s="102"/>
      <c r="T189" s="102"/>
      <c r="U189" s="102"/>
      <c r="V189" s="102"/>
      <c r="W189" s="102"/>
    </row>
    <row r="190" spans="1:23" ht="10.5" customHeight="1">
      <c r="A190" s="103" t="s">
        <v>264</v>
      </c>
      <c r="B190" s="103"/>
      <c r="C190" s="103" t="s">
        <v>907</v>
      </c>
      <c r="D190" s="103"/>
      <c r="E190" s="103"/>
      <c r="F190" s="103" t="s">
        <v>908</v>
      </c>
      <c r="G190" s="103"/>
      <c r="H190" s="103"/>
      <c r="I190" s="103"/>
      <c r="J190" s="102">
        <v>0</v>
      </c>
      <c r="K190" s="102"/>
      <c r="L190" s="48">
        <v>0</v>
      </c>
      <c r="M190" s="48">
        <v>59804.44</v>
      </c>
      <c r="N190" s="102">
        <v>59804.44</v>
      </c>
      <c r="O190" s="102"/>
      <c r="P190" s="102">
        <v>0</v>
      </c>
      <c r="Q190" s="102"/>
      <c r="R190" s="102">
        <v>0</v>
      </c>
      <c r="S190" s="102"/>
      <c r="T190" s="102"/>
      <c r="U190" s="102"/>
      <c r="V190" s="102"/>
      <c r="W190" s="102"/>
    </row>
    <row r="191" spans="1:23" ht="10.5" customHeight="1">
      <c r="A191" s="103" t="s">
        <v>264</v>
      </c>
      <c r="B191" s="103"/>
      <c r="C191" s="103" t="s">
        <v>909</v>
      </c>
      <c r="D191" s="103"/>
      <c r="E191" s="103"/>
      <c r="F191" s="103" t="s">
        <v>910</v>
      </c>
      <c r="G191" s="103"/>
      <c r="H191" s="103"/>
      <c r="I191" s="103"/>
      <c r="J191" s="102">
        <v>0</v>
      </c>
      <c r="K191" s="102"/>
      <c r="L191" s="48">
        <v>0</v>
      </c>
      <c r="M191" s="48">
        <v>14601.4</v>
      </c>
      <c r="N191" s="102">
        <v>14601.4</v>
      </c>
      <c r="O191" s="102"/>
      <c r="P191" s="102">
        <v>0</v>
      </c>
      <c r="Q191" s="102"/>
      <c r="R191" s="102">
        <v>0</v>
      </c>
      <c r="S191" s="102"/>
      <c r="T191" s="102"/>
      <c r="U191" s="102"/>
      <c r="V191" s="102"/>
      <c r="W191" s="102"/>
    </row>
    <row r="192" spans="1:23" ht="10.5" customHeight="1">
      <c r="A192" s="103" t="s">
        <v>264</v>
      </c>
      <c r="B192" s="103"/>
      <c r="C192" s="103" t="s">
        <v>911</v>
      </c>
      <c r="D192" s="103"/>
      <c r="E192" s="103"/>
      <c r="F192" s="103" t="s">
        <v>912</v>
      </c>
      <c r="G192" s="103"/>
      <c r="H192" s="103"/>
      <c r="I192" s="103"/>
      <c r="J192" s="102">
        <v>0</v>
      </c>
      <c r="K192" s="102"/>
      <c r="L192" s="48">
        <v>0</v>
      </c>
      <c r="M192" s="48">
        <v>834597.77</v>
      </c>
      <c r="N192" s="102">
        <v>834597.77</v>
      </c>
      <c r="O192" s="102"/>
      <c r="P192" s="102">
        <v>0</v>
      </c>
      <c r="Q192" s="102"/>
      <c r="R192" s="102">
        <v>0</v>
      </c>
      <c r="S192" s="102"/>
      <c r="T192" s="102"/>
      <c r="U192" s="102"/>
      <c r="V192" s="102"/>
      <c r="W192" s="102"/>
    </row>
    <row r="193" spans="1:23" ht="10.5" customHeight="1">
      <c r="A193" s="103" t="s">
        <v>264</v>
      </c>
      <c r="B193" s="103"/>
      <c r="C193" s="103" t="s">
        <v>913</v>
      </c>
      <c r="D193" s="103"/>
      <c r="E193" s="103"/>
      <c r="F193" s="103" t="s">
        <v>914</v>
      </c>
      <c r="G193" s="103"/>
      <c r="H193" s="103"/>
      <c r="I193" s="103"/>
      <c r="J193" s="102">
        <v>0</v>
      </c>
      <c r="K193" s="102"/>
      <c r="L193" s="48">
        <v>0</v>
      </c>
      <c r="M193" s="48">
        <v>4060</v>
      </c>
      <c r="N193" s="102">
        <v>4060</v>
      </c>
      <c r="O193" s="102"/>
      <c r="P193" s="102">
        <v>0</v>
      </c>
      <c r="Q193" s="102"/>
      <c r="R193" s="102">
        <v>0</v>
      </c>
      <c r="S193" s="102"/>
      <c r="T193" s="102"/>
      <c r="U193" s="102"/>
      <c r="V193" s="102"/>
      <c r="W193" s="102"/>
    </row>
    <row r="194" spans="1:23" ht="10.5" customHeight="1">
      <c r="A194" s="103" t="s">
        <v>264</v>
      </c>
      <c r="B194" s="103"/>
      <c r="C194" s="103" t="s">
        <v>915</v>
      </c>
      <c r="D194" s="103"/>
      <c r="E194" s="103"/>
      <c r="F194" s="103" t="s">
        <v>916</v>
      </c>
      <c r="G194" s="103"/>
      <c r="H194" s="103"/>
      <c r="I194" s="103"/>
      <c r="J194" s="102">
        <v>0</v>
      </c>
      <c r="K194" s="102"/>
      <c r="L194" s="48">
        <v>0</v>
      </c>
      <c r="M194" s="48">
        <v>12250.15</v>
      </c>
      <c r="N194" s="102">
        <v>12250.15</v>
      </c>
      <c r="O194" s="102"/>
      <c r="P194" s="102">
        <v>0</v>
      </c>
      <c r="Q194" s="102"/>
      <c r="R194" s="102">
        <v>0</v>
      </c>
      <c r="S194" s="102"/>
      <c r="T194" s="102"/>
      <c r="U194" s="102"/>
      <c r="V194" s="102"/>
      <c r="W194" s="102"/>
    </row>
    <row r="195" spans="1:23" ht="10.5" customHeight="1">
      <c r="A195" s="103" t="s">
        <v>264</v>
      </c>
      <c r="B195" s="103"/>
      <c r="C195" s="103" t="s">
        <v>917</v>
      </c>
      <c r="D195" s="103"/>
      <c r="E195" s="103"/>
      <c r="F195" s="103" t="s">
        <v>918</v>
      </c>
      <c r="G195" s="103"/>
      <c r="H195" s="103"/>
      <c r="I195" s="103"/>
      <c r="J195" s="102">
        <v>0</v>
      </c>
      <c r="K195" s="102"/>
      <c r="L195" s="48">
        <v>0</v>
      </c>
      <c r="M195" s="48">
        <v>4468.32</v>
      </c>
      <c r="N195" s="102">
        <v>4468.32</v>
      </c>
      <c r="O195" s="102"/>
      <c r="P195" s="102">
        <v>0</v>
      </c>
      <c r="Q195" s="102"/>
      <c r="R195" s="102">
        <v>0</v>
      </c>
      <c r="S195" s="102"/>
      <c r="T195" s="102"/>
      <c r="U195" s="102"/>
      <c r="V195" s="102"/>
      <c r="W195" s="102"/>
    </row>
    <row r="196" spans="1:23" ht="18.75" customHeight="1">
      <c r="A196" s="103" t="s">
        <v>264</v>
      </c>
      <c r="B196" s="103"/>
      <c r="C196" s="103" t="s">
        <v>560</v>
      </c>
      <c r="D196" s="103"/>
      <c r="E196" s="103"/>
      <c r="F196" s="103" t="s">
        <v>561</v>
      </c>
      <c r="G196" s="103"/>
      <c r="H196" s="103"/>
      <c r="I196" s="103"/>
      <c r="J196" s="102">
        <v>0</v>
      </c>
      <c r="K196" s="102"/>
      <c r="L196" s="48">
        <v>0</v>
      </c>
      <c r="M196" s="48">
        <v>2653986.04</v>
      </c>
      <c r="N196" s="102">
        <v>2653986.04</v>
      </c>
      <c r="O196" s="102"/>
      <c r="P196" s="102">
        <v>0</v>
      </c>
      <c r="Q196" s="102"/>
      <c r="R196" s="102">
        <v>0</v>
      </c>
      <c r="S196" s="102"/>
      <c r="T196" s="102"/>
      <c r="U196" s="102"/>
      <c r="V196" s="102"/>
      <c r="W196" s="102"/>
    </row>
    <row r="197" spans="1:23" ht="10.5" customHeight="1">
      <c r="A197" s="103" t="s">
        <v>264</v>
      </c>
      <c r="B197" s="103"/>
      <c r="C197" s="103" t="s">
        <v>919</v>
      </c>
      <c r="D197" s="103"/>
      <c r="E197" s="103"/>
      <c r="F197" s="103" t="s">
        <v>339</v>
      </c>
      <c r="G197" s="103"/>
      <c r="H197" s="103"/>
      <c r="I197" s="103"/>
      <c r="J197" s="102">
        <v>0</v>
      </c>
      <c r="K197" s="102"/>
      <c r="L197" s="48">
        <v>0</v>
      </c>
      <c r="M197" s="48">
        <v>52674.44</v>
      </c>
      <c r="N197" s="102">
        <v>52674.44</v>
      </c>
      <c r="O197" s="102"/>
      <c r="P197" s="102">
        <v>0</v>
      </c>
      <c r="Q197" s="102"/>
      <c r="R197" s="102">
        <v>0</v>
      </c>
      <c r="S197" s="102"/>
      <c r="T197" s="102"/>
      <c r="U197" s="102"/>
      <c r="V197" s="102"/>
      <c r="W197" s="102"/>
    </row>
    <row r="198" spans="1:23" ht="10.5" customHeight="1">
      <c r="A198" s="103" t="s">
        <v>264</v>
      </c>
      <c r="B198" s="103"/>
      <c r="C198" s="103" t="s">
        <v>562</v>
      </c>
      <c r="D198" s="103"/>
      <c r="E198" s="103"/>
      <c r="F198" s="103" t="s">
        <v>563</v>
      </c>
      <c r="G198" s="103"/>
      <c r="H198" s="103"/>
      <c r="I198" s="103"/>
      <c r="J198" s="102">
        <v>0</v>
      </c>
      <c r="K198" s="102"/>
      <c r="L198" s="48">
        <v>0</v>
      </c>
      <c r="M198" s="48">
        <v>14848</v>
      </c>
      <c r="N198" s="102">
        <v>14848</v>
      </c>
      <c r="O198" s="102"/>
      <c r="P198" s="102">
        <v>0</v>
      </c>
      <c r="Q198" s="102"/>
      <c r="R198" s="102">
        <v>0</v>
      </c>
      <c r="S198" s="102"/>
      <c r="T198" s="102"/>
      <c r="U198" s="102"/>
      <c r="V198" s="102"/>
      <c r="W198" s="102"/>
    </row>
    <row r="199" spans="1:23" ht="10.5" customHeight="1">
      <c r="A199" s="103" t="s">
        <v>264</v>
      </c>
      <c r="B199" s="103"/>
      <c r="C199" s="103" t="s">
        <v>564</v>
      </c>
      <c r="D199" s="103"/>
      <c r="E199" s="103"/>
      <c r="F199" s="103" t="s">
        <v>349</v>
      </c>
      <c r="G199" s="103"/>
      <c r="H199" s="103"/>
      <c r="I199" s="103"/>
      <c r="J199" s="102">
        <v>0</v>
      </c>
      <c r="K199" s="102"/>
      <c r="L199" s="48">
        <v>0</v>
      </c>
      <c r="M199" s="48">
        <v>16238.84</v>
      </c>
      <c r="N199" s="102">
        <v>16238.84</v>
      </c>
      <c r="O199" s="102"/>
      <c r="P199" s="102">
        <v>0</v>
      </c>
      <c r="Q199" s="102"/>
      <c r="R199" s="102">
        <v>0</v>
      </c>
      <c r="S199" s="102"/>
      <c r="T199" s="102"/>
      <c r="U199" s="102"/>
      <c r="V199" s="102"/>
      <c r="W199" s="102"/>
    </row>
    <row r="200" spans="1:23" ht="10.5" customHeight="1">
      <c r="A200" s="103" t="s">
        <v>264</v>
      </c>
      <c r="B200" s="103"/>
      <c r="C200" s="103" t="s">
        <v>920</v>
      </c>
      <c r="D200" s="103"/>
      <c r="E200" s="103"/>
      <c r="F200" s="103" t="s">
        <v>378</v>
      </c>
      <c r="G200" s="103"/>
      <c r="H200" s="103"/>
      <c r="I200" s="103"/>
      <c r="J200" s="102">
        <v>0</v>
      </c>
      <c r="K200" s="102"/>
      <c r="L200" s="48">
        <v>0</v>
      </c>
      <c r="M200" s="48">
        <v>58824.76</v>
      </c>
      <c r="N200" s="102">
        <v>58824.76</v>
      </c>
      <c r="O200" s="102"/>
      <c r="P200" s="102">
        <v>0</v>
      </c>
      <c r="Q200" s="102"/>
      <c r="R200" s="102">
        <v>0</v>
      </c>
      <c r="S200" s="102"/>
      <c r="T200" s="102"/>
      <c r="U200" s="102"/>
      <c r="V200" s="102"/>
      <c r="W200" s="102"/>
    </row>
    <row r="201" spans="1:23" ht="10.5" customHeight="1">
      <c r="A201" s="103" t="s">
        <v>264</v>
      </c>
      <c r="B201" s="103"/>
      <c r="C201" s="103" t="s">
        <v>565</v>
      </c>
      <c r="D201" s="103"/>
      <c r="E201" s="103"/>
      <c r="F201" s="103" t="s">
        <v>475</v>
      </c>
      <c r="G201" s="103"/>
      <c r="H201" s="103"/>
      <c r="I201" s="103"/>
      <c r="J201" s="102">
        <v>0</v>
      </c>
      <c r="K201" s="102"/>
      <c r="L201" s="48">
        <v>0</v>
      </c>
      <c r="M201" s="48">
        <v>29000</v>
      </c>
      <c r="N201" s="102">
        <v>29000</v>
      </c>
      <c r="O201" s="102"/>
      <c r="P201" s="102">
        <v>0</v>
      </c>
      <c r="Q201" s="102"/>
      <c r="R201" s="102">
        <v>0</v>
      </c>
      <c r="S201" s="102"/>
      <c r="T201" s="102"/>
      <c r="U201" s="102"/>
      <c r="V201" s="102"/>
      <c r="W201" s="102"/>
    </row>
    <row r="202" spans="1:23" ht="10.5" customHeight="1">
      <c r="A202" s="103" t="s">
        <v>264</v>
      </c>
      <c r="B202" s="103"/>
      <c r="C202" s="103" t="s">
        <v>566</v>
      </c>
      <c r="D202" s="103"/>
      <c r="E202" s="103"/>
      <c r="F202" s="103" t="s">
        <v>479</v>
      </c>
      <c r="G202" s="103"/>
      <c r="H202" s="103"/>
      <c r="I202" s="103"/>
      <c r="J202" s="102">
        <v>0</v>
      </c>
      <c r="K202" s="102"/>
      <c r="L202" s="48">
        <v>0</v>
      </c>
      <c r="M202" s="48">
        <v>1566000</v>
      </c>
      <c r="N202" s="102">
        <v>1566000</v>
      </c>
      <c r="O202" s="102"/>
      <c r="P202" s="102">
        <v>0</v>
      </c>
      <c r="Q202" s="102"/>
      <c r="R202" s="102">
        <v>0</v>
      </c>
      <c r="S202" s="102"/>
      <c r="T202" s="102"/>
      <c r="U202" s="102"/>
      <c r="V202" s="102"/>
      <c r="W202" s="102"/>
    </row>
    <row r="203" spans="1:23" ht="10.5" customHeight="1">
      <c r="A203" s="103" t="s">
        <v>264</v>
      </c>
      <c r="B203" s="103"/>
      <c r="C203" s="103" t="s">
        <v>567</v>
      </c>
      <c r="D203" s="103"/>
      <c r="E203" s="103"/>
      <c r="F203" s="103" t="s">
        <v>568</v>
      </c>
      <c r="G203" s="103"/>
      <c r="H203" s="103"/>
      <c r="I203" s="103"/>
      <c r="J203" s="102">
        <v>0</v>
      </c>
      <c r="K203" s="102"/>
      <c r="L203" s="48">
        <v>0</v>
      </c>
      <c r="M203" s="48">
        <v>916400</v>
      </c>
      <c r="N203" s="102">
        <v>916400</v>
      </c>
      <c r="O203" s="102"/>
      <c r="P203" s="102">
        <v>0</v>
      </c>
      <c r="Q203" s="102"/>
      <c r="R203" s="102">
        <v>0</v>
      </c>
      <c r="S203" s="102"/>
      <c r="T203" s="102"/>
      <c r="U203" s="102"/>
      <c r="V203" s="102"/>
      <c r="W203" s="102"/>
    </row>
    <row r="204" spans="1:23" ht="18.75" customHeight="1">
      <c r="A204" s="103" t="s">
        <v>264</v>
      </c>
      <c r="B204" s="103"/>
      <c r="C204" s="103" t="s">
        <v>569</v>
      </c>
      <c r="D204" s="103"/>
      <c r="E204" s="103"/>
      <c r="F204" s="103" t="s">
        <v>570</v>
      </c>
      <c r="G204" s="103"/>
      <c r="H204" s="103"/>
      <c r="I204" s="103"/>
      <c r="J204" s="102">
        <v>0</v>
      </c>
      <c r="K204" s="102"/>
      <c r="L204" s="48">
        <v>12028765.27</v>
      </c>
      <c r="M204" s="48">
        <v>25098792.82</v>
      </c>
      <c r="N204" s="102">
        <v>13218285.79</v>
      </c>
      <c r="O204" s="102"/>
      <c r="P204" s="102">
        <v>0</v>
      </c>
      <c r="Q204" s="102"/>
      <c r="R204" s="102">
        <v>148258.24</v>
      </c>
      <c r="S204" s="102"/>
      <c r="T204" s="102"/>
      <c r="U204" s="102"/>
      <c r="V204" s="102"/>
      <c r="W204" s="102"/>
    </row>
    <row r="205" spans="1:23" ht="10.5" customHeight="1">
      <c r="A205" s="103" t="s">
        <v>264</v>
      </c>
      <c r="B205" s="103"/>
      <c r="C205" s="103" t="s">
        <v>571</v>
      </c>
      <c r="D205" s="103"/>
      <c r="E205" s="103"/>
      <c r="F205" s="103" t="s">
        <v>331</v>
      </c>
      <c r="G205" s="103"/>
      <c r="H205" s="103"/>
      <c r="I205" s="103"/>
      <c r="J205" s="102">
        <v>0</v>
      </c>
      <c r="K205" s="102"/>
      <c r="L205" s="48">
        <v>0</v>
      </c>
      <c r="M205" s="48">
        <v>364667.48</v>
      </c>
      <c r="N205" s="102">
        <v>364667.48</v>
      </c>
      <c r="O205" s="102"/>
      <c r="P205" s="102">
        <v>0</v>
      </c>
      <c r="Q205" s="102"/>
      <c r="R205" s="102">
        <v>0</v>
      </c>
      <c r="S205" s="102"/>
      <c r="T205" s="102"/>
      <c r="U205" s="102"/>
      <c r="V205" s="102"/>
      <c r="W205" s="102"/>
    </row>
    <row r="206" spans="1:23" ht="10.5" customHeight="1">
      <c r="A206" s="103" t="s">
        <v>264</v>
      </c>
      <c r="B206" s="103"/>
      <c r="C206" s="103" t="s">
        <v>572</v>
      </c>
      <c r="D206" s="103"/>
      <c r="E206" s="103"/>
      <c r="F206" s="103" t="s">
        <v>573</v>
      </c>
      <c r="G206" s="103"/>
      <c r="H206" s="103"/>
      <c r="I206" s="103"/>
      <c r="J206" s="102">
        <v>0</v>
      </c>
      <c r="K206" s="102"/>
      <c r="L206" s="48">
        <v>0</v>
      </c>
      <c r="M206" s="48">
        <v>1379267.28</v>
      </c>
      <c r="N206" s="102">
        <v>1379267.28</v>
      </c>
      <c r="O206" s="102"/>
      <c r="P206" s="102">
        <v>0</v>
      </c>
      <c r="Q206" s="102"/>
      <c r="R206" s="102">
        <v>0</v>
      </c>
      <c r="S206" s="102"/>
      <c r="T206" s="102"/>
      <c r="U206" s="102"/>
      <c r="V206" s="102"/>
      <c r="W206" s="102"/>
    </row>
    <row r="207" spans="1:23" ht="10.5" customHeight="1">
      <c r="A207" s="103" t="s">
        <v>264</v>
      </c>
      <c r="B207" s="103"/>
      <c r="C207" s="103" t="s">
        <v>574</v>
      </c>
      <c r="D207" s="103"/>
      <c r="E207" s="103"/>
      <c r="F207" s="103" t="s">
        <v>575</v>
      </c>
      <c r="G207" s="103"/>
      <c r="H207" s="103"/>
      <c r="I207" s="103"/>
      <c r="J207" s="102">
        <v>0</v>
      </c>
      <c r="K207" s="102"/>
      <c r="L207" s="48">
        <v>0</v>
      </c>
      <c r="M207" s="48">
        <v>556800</v>
      </c>
      <c r="N207" s="102">
        <v>556800</v>
      </c>
      <c r="O207" s="102"/>
      <c r="P207" s="102">
        <v>0</v>
      </c>
      <c r="Q207" s="102"/>
      <c r="R207" s="102">
        <v>0</v>
      </c>
      <c r="S207" s="102"/>
      <c r="T207" s="102"/>
      <c r="U207" s="102"/>
      <c r="V207" s="102"/>
      <c r="W207" s="102"/>
    </row>
    <row r="208" spans="1:23" ht="18.75" customHeight="1">
      <c r="A208" s="103" t="s">
        <v>264</v>
      </c>
      <c r="B208" s="103"/>
      <c r="C208" s="103" t="s">
        <v>576</v>
      </c>
      <c r="D208" s="103"/>
      <c r="E208" s="103"/>
      <c r="F208" s="103" t="s">
        <v>577</v>
      </c>
      <c r="G208" s="103"/>
      <c r="H208" s="103"/>
      <c r="I208" s="103"/>
      <c r="J208" s="102">
        <v>0</v>
      </c>
      <c r="K208" s="102"/>
      <c r="L208" s="48">
        <v>0</v>
      </c>
      <c r="M208" s="48">
        <v>1593984.88</v>
      </c>
      <c r="N208" s="102">
        <v>1593984.88</v>
      </c>
      <c r="O208" s="102"/>
      <c r="P208" s="102">
        <v>0</v>
      </c>
      <c r="Q208" s="102"/>
      <c r="R208" s="102">
        <v>0</v>
      </c>
      <c r="S208" s="102"/>
      <c r="T208" s="102"/>
      <c r="U208" s="102"/>
      <c r="V208" s="102"/>
      <c r="W208" s="102"/>
    </row>
    <row r="209" spans="1:23" ht="10.5" customHeight="1">
      <c r="A209" s="103" t="s">
        <v>264</v>
      </c>
      <c r="B209" s="103"/>
      <c r="C209" s="103" t="s">
        <v>578</v>
      </c>
      <c r="D209" s="103"/>
      <c r="E209" s="103"/>
      <c r="F209" s="103" t="s">
        <v>579</v>
      </c>
      <c r="G209" s="103"/>
      <c r="H209" s="103"/>
      <c r="I209" s="103"/>
      <c r="J209" s="102">
        <v>0</v>
      </c>
      <c r="K209" s="102"/>
      <c r="L209" s="48">
        <v>0</v>
      </c>
      <c r="M209" s="48">
        <v>3426668.29</v>
      </c>
      <c r="N209" s="102">
        <v>3426668.29</v>
      </c>
      <c r="O209" s="102"/>
      <c r="P209" s="102">
        <v>0</v>
      </c>
      <c r="Q209" s="102"/>
      <c r="R209" s="102">
        <v>0</v>
      </c>
      <c r="S209" s="102"/>
      <c r="T209" s="102"/>
      <c r="U209" s="102"/>
      <c r="V209" s="102"/>
      <c r="W209" s="102"/>
    </row>
    <row r="210" spans="1:23" ht="10.5" customHeight="1">
      <c r="A210" s="103" t="s">
        <v>264</v>
      </c>
      <c r="B210" s="103"/>
      <c r="C210" s="103" t="s">
        <v>580</v>
      </c>
      <c r="D210" s="103"/>
      <c r="E210" s="103"/>
      <c r="F210" s="103" t="s">
        <v>581</v>
      </c>
      <c r="G210" s="103"/>
      <c r="H210" s="103"/>
      <c r="I210" s="103"/>
      <c r="J210" s="102">
        <v>0</v>
      </c>
      <c r="K210" s="102"/>
      <c r="L210" s="48">
        <v>0</v>
      </c>
      <c r="M210" s="48">
        <v>938467.5</v>
      </c>
      <c r="N210" s="102">
        <v>938467.5</v>
      </c>
      <c r="O210" s="102"/>
      <c r="P210" s="102">
        <v>0</v>
      </c>
      <c r="Q210" s="102"/>
      <c r="R210" s="102">
        <v>0</v>
      </c>
      <c r="S210" s="102"/>
      <c r="T210" s="102"/>
      <c r="U210" s="102"/>
      <c r="V210" s="102"/>
      <c r="W210" s="102"/>
    </row>
    <row r="211" spans="1:23" ht="10.5" customHeight="1">
      <c r="A211" s="103" t="s">
        <v>264</v>
      </c>
      <c r="B211" s="103"/>
      <c r="C211" s="103" t="s">
        <v>582</v>
      </c>
      <c r="D211" s="103"/>
      <c r="E211" s="103"/>
      <c r="F211" s="103" t="s">
        <v>583</v>
      </c>
      <c r="G211" s="103"/>
      <c r="H211" s="103"/>
      <c r="I211" s="103"/>
      <c r="J211" s="102">
        <v>0</v>
      </c>
      <c r="K211" s="102"/>
      <c r="L211" s="48">
        <v>0</v>
      </c>
      <c r="M211" s="48">
        <v>665361.52</v>
      </c>
      <c r="N211" s="102">
        <v>665361.52</v>
      </c>
      <c r="O211" s="102"/>
      <c r="P211" s="102">
        <v>0</v>
      </c>
      <c r="Q211" s="102"/>
      <c r="R211" s="102">
        <v>0</v>
      </c>
      <c r="S211" s="102"/>
      <c r="T211" s="102"/>
      <c r="U211" s="102"/>
      <c r="V211" s="102"/>
      <c r="W211" s="102"/>
    </row>
    <row r="212" spans="1:23" ht="10.5" customHeight="1">
      <c r="A212" s="103" t="s">
        <v>264</v>
      </c>
      <c r="B212" s="103"/>
      <c r="C212" s="103" t="s">
        <v>584</v>
      </c>
      <c r="D212" s="103"/>
      <c r="E212" s="103"/>
      <c r="F212" s="103" t="s">
        <v>585</v>
      </c>
      <c r="G212" s="103"/>
      <c r="H212" s="103"/>
      <c r="I212" s="103"/>
      <c r="J212" s="102">
        <v>0</v>
      </c>
      <c r="K212" s="102"/>
      <c r="L212" s="48">
        <v>0</v>
      </c>
      <c r="M212" s="48">
        <v>344397.11</v>
      </c>
      <c r="N212" s="102">
        <v>344397.11</v>
      </c>
      <c r="O212" s="102"/>
      <c r="P212" s="102">
        <v>0</v>
      </c>
      <c r="Q212" s="102"/>
      <c r="R212" s="102">
        <v>0</v>
      </c>
      <c r="S212" s="102"/>
      <c r="T212" s="102"/>
      <c r="U212" s="102"/>
      <c r="V212" s="102"/>
      <c r="W212" s="102"/>
    </row>
    <row r="213" spans="1:23" ht="10.5" customHeight="1">
      <c r="A213" s="103" t="s">
        <v>264</v>
      </c>
      <c r="B213" s="103"/>
      <c r="C213" s="103" t="s">
        <v>586</v>
      </c>
      <c r="D213" s="103"/>
      <c r="E213" s="103"/>
      <c r="F213" s="103" t="s">
        <v>587</v>
      </c>
      <c r="G213" s="103"/>
      <c r="H213" s="103"/>
      <c r="I213" s="103"/>
      <c r="J213" s="102">
        <v>0</v>
      </c>
      <c r="K213" s="102"/>
      <c r="L213" s="48">
        <v>0</v>
      </c>
      <c r="M213" s="48">
        <v>1761352.51</v>
      </c>
      <c r="N213" s="102">
        <v>1761352.51</v>
      </c>
      <c r="O213" s="102"/>
      <c r="P213" s="102">
        <v>0</v>
      </c>
      <c r="Q213" s="102"/>
      <c r="R213" s="102">
        <v>0</v>
      </c>
      <c r="S213" s="102"/>
      <c r="T213" s="102"/>
      <c r="U213" s="102"/>
      <c r="V213" s="102"/>
      <c r="W213" s="102"/>
    </row>
    <row r="214" spans="1:23" ht="10.5" customHeight="1">
      <c r="A214" s="103" t="s">
        <v>264</v>
      </c>
      <c r="B214" s="103"/>
      <c r="C214" s="103" t="s">
        <v>588</v>
      </c>
      <c r="D214" s="103"/>
      <c r="E214" s="103"/>
      <c r="F214" s="103" t="s">
        <v>589</v>
      </c>
      <c r="G214" s="103"/>
      <c r="H214" s="103"/>
      <c r="I214" s="103"/>
      <c r="J214" s="102">
        <v>0</v>
      </c>
      <c r="K214" s="102"/>
      <c r="L214" s="48">
        <v>0</v>
      </c>
      <c r="M214" s="48">
        <v>930616.25</v>
      </c>
      <c r="N214" s="102">
        <v>930616.25</v>
      </c>
      <c r="O214" s="102"/>
      <c r="P214" s="102">
        <v>0</v>
      </c>
      <c r="Q214" s="102"/>
      <c r="R214" s="102">
        <v>0</v>
      </c>
      <c r="S214" s="102"/>
      <c r="T214" s="102"/>
      <c r="U214" s="102"/>
      <c r="V214" s="102"/>
      <c r="W214" s="102"/>
    </row>
    <row r="215" spans="1:23" ht="10.5" customHeight="1">
      <c r="A215" s="103" t="s">
        <v>264</v>
      </c>
      <c r="B215" s="103"/>
      <c r="C215" s="103" t="s">
        <v>590</v>
      </c>
      <c r="D215" s="103"/>
      <c r="E215" s="103"/>
      <c r="F215" s="103" t="s">
        <v>471</v>
      </c>
      <c r="G215" s="103"/>
      <c r="H215" s="103"/>
      <c r="I215" s="103"/>
      <c r="J215" s="102">
        <v>0</v>
      </c>
      <c r="K215" s="102"/>
      <c r="L215" s="48">
        <v>0</v>
      </c>
      <c r="M215" s="48">
        <v>1057064.64</v>
      </c>
      <c r="N215" s="102">
        <v>1057064.64</v>
      </c>
      <c r="O215" s="102"/>
      <c r="P215" s="102">
        <v>0</v>
      </c>
      <c r="Q215" s="102"/>
      <c r="R215" s="102">
        <v>0</v>
      </c>
      <c r="S215" s="102"/>
      <c r="T215" s="102"/>
      <c r="U215" s="102"/>
      <c r="V215" s="102"/>
      <c r="W215" s="102"/>
    </row>
    <row r="216" spans="1:23" ht="10.5" customHeight="1">
      <c r="A216" s="103" t="s">
        <v>264</v>
      </c>
      <c r="B216" s="103"/>
      <c r="C216" s="103" t="s">
        <v>591</v>
      </c>
      <c r="D216" s="103"/>
      <c r="E216" s="103"/>
      <c r="F216" s="103" t="s">
        <v>592</v>
      </c>
      <c r="G216" s="103"/>
      <c r="H216" s="103"/>
      <c r="I216" s="103"/>
      <c r="J216" s="102">
        <v>0</v>
      </c>
      <c r="K216" s="102"/>
      <c r="L216" s="48">
        <v>0</v>
      </c>
      <c r="M216" s="48">
        <v>199638.33</v>
      </c>
      <c r="N216" s="102">
        <v>199638.33</v>
      </c>
      <c r="O216" s="102"/>
      <c r="P216" s="102">
        <v>0</v>
      </c>
      <c r="Q216" s="102"/>
      <c r="R216" s="102">
        <v>0</v>
      </c>
      <c r="S216" s="102"/>
      <c r="T216" s="102"/>
      <c r="U216" s="102"/>
      <c r="V216" s="102"/>
      <c r="W216" s="102"/>
    </row>
    <row r="217" spans="1:23" ht="10.5" customHeight="1">
      <c r="A217" s="103" t="s">
        <v>264</v>
      </c>
      <c r="B217" s="103"/>
      <c r="C217" s="103" t="s">
        <v>593</v>
      </c>
      <c r="D217" s="103"/>
      <c r="E217" s="103"/>
      <c r="F217" s="103" t="s">
        <v>594</v>
      </c>
      <c r="G217" s="103"/>
      <c r="H217" s="103"/>
      <c r="I217" s="103"/>
      <c r="J217" s="102">
        <v>0</v>
      </c>
      <c r="K217" s="102"/>
      <c r="L217" s="48">
        <v>148258.24</v>
      </c>
      <c r="M217" s="48">
        <v>0</v>
      </c>
      <c r="N217" s="102">
        <v>0</v>
      </c>
      <c r="O217" s="102"/>
      <c r="P217" s="102">
        <v>0</v>
      </c>
      <c r="Q217" s="102"/>
      <c r="R217" s="102">
        <v>148258.24</v>
      </c>
      <c r="S217" s="102"/>
      <c r="T217" s="102"/>
      <c r="U217" s="102"/>
      <c r="V217" s="102"/>
      <c r="W217" s="102"/>
    </row>
    <row r="218" spans="1:23" ht="10.5" customHeight="1">
      <c r="A218" s="103" t="s">
        <v>264</v>
      </c>
      <c r="B218" s="103"/>
      <c r="C218" s="103" t="s">
        <v>595</v>
      </c>
      <c r="D218" s="103"/>
      <c r="E218" s="103"/>
      <c r="F218" s="103" t="s">
        <v>596</v>
      </c>
      <c r="G218" s="103"/>
      <c r="H218" s="103"/>
      <c r="I218" s="103"/>
      <c r="J218" s="102">
        <v>0</v>
      </c>
      <c r="K218" s="102"/>
      <c r="L218" s="48">
        <v>31600.75</v>
      </c>
      <c r="M218" s="48">
        <v>0</v>
      </c>
      <c r="N218" s="102">
        <v>0</v>
      </c>
      <c r="O218" s="102"/>
      <c r="P218" s="102">
        <v>0</v>
      </c>
      <c r="Q218" s="102"/>
      <c r="R218" s="102">
        <v>31600.75</v>
      </c>
      <c r="S218" s="102"/>
      <c r="T218" s="102"/>
      <c r="U218" s="102"/>
      <c r="V218" s="102"/>
      <c r="W218" s="102"/>
    </row>
    <row r="219" spans="1:23" ht="10.5" customHeight="1">
      <c r="A219" s="103" t="s">
        <v>264</v>
      </c>
      <c r="B219" s="103"/>
      <c r="C219" s="103" t="s">
        <v>597</v>
      </c>
      <c r="D219" s="103"/>
      <c r="E219" s="103"/>
      <c r="F219" s="103" t="s">
        <v>598</v>
      </c>
      <c r="G219" s="103"/>
      <c r="H219" s="103"/>
      <c r="I219" s="103"/>
      <c r="J219" s="102">
        <v>0</v>
      </c>
      <c r="K219" s="102"/>
      <c r="L219" s="48">
        <v>92730.92</v>
      </c>
      <c r="M219" s="48">
        <v>0</v>
      </c>
      <c r="N219" s="102">
        <v>0</v>
      </c>
      <c r="O219" s="102"/>
      <c r="P219" s="102">
        <v>0</v>
      </c>
      <c r="Q219" s="102"/>
      <c r="R219" s="102">
        <v>92730.92</v>
      </c>
      <c r="S219" s="102"/>
      <c r="T219" s="102"/>
      <c r="U219" s="102"/>
      <c r="V219" s="102"/>
      <c r="W219" s="102"/>
    </row>
    <row r="220" spans="1:23" ht="10.5" customHeight="1">
      <c r="A220" s="103" t="s">
        <v>264</v>
      </c>
      <c r="B220" s="103"/>
      <c r="C220" s="103" t="s">
        <v>599</v>
      </c>
      <c r="D220" s="103"/>
      <c r="E220" s="103"/>
      <c r="F220" s="103" t="s">
        <v>600</v>
      </c>
      <c r="G220" s="103"/>
      <c r="H220" s="103"/>
      <c r="I220" s="103"/>
      <c r="J220" s="102">
        <v>0</v>
      </c>
      <c r="K220" s="102"/>
      <c r="L220" s="48">
        <v>23926.57</v>
      </c>
      <c r="M220" s="48">
        <v>0</v>
      </c>
      <c r="N220" s="102">
        <v>0</v>
      </c>
      <c r="O220" s="102"/>
      <c r="P220" s="102">
        <v>0</v>
      </c>
      <c r="Q220" s="102"/>
      <c r="R220" s="102">
        <v>23926.57</v>
      </c>
      <c r="S220" s="102"/>
      <c r="T220" s="102"/>
      <c r="U220" s="102"/>
      <c r="V220" s="102"/>
      <c r="W220" s="102"/>
    </row>
    <row r="221" spans="1:23" ht="10.5" customHeight="1">
      <c r="A221" s="103" t="s">
        <v>264</v>
      </c>
      <c r="B221" s="103"/>
      <c r="C221" s="103" t="s">
        <v>601</v>
      </c>
      <c r="D221" s="103"/>
      <c r="E221" s="103"/>
      <c r="F221" s="103" t="s">
        <v>602</v>
      </c>
      <c r="G221" s="103"/>
      <c r="H221" s="103"/>
      <c r="I221" s="103"/>
      <c r="J221" s="102">
        <v>0</v>
      </c>
      <c r="K221" s="102"/>
      <c r="L221" s="48">
        <v>11880507.03</v>
      </c>
      <c r="M221" s="48">
        <v>11880507.03</v>
      </c>
      <c r="N221" s="102">
        <v>0</v>
      </c>
      <c r="O221" s="102"/>
      <c r="P221" s="102">
        <v>0</v>
      </c>
      <c r="Q221" s="102"/>
      <c r="R221" s="102">
        <v>0</v>
      </c>
      <c r="S221" s="102"/>
      <c r="T221" s="102"/>
      <c r="U221" s="102"/>
      <c r="V221" s="102"/>
      <c r="W221" s="102"/>
    </row>
    <row r="222" spans="1:23" ht="10.5" customHeight="1">
      <c r="A222" s="103" t="s">
        <v>264</v>
      </c>
      <c r="B222" s="103"/>
      <c r="C222" s="103" t="s">
        <v>603</v>
      </c>
      <c r="D222" s="103"/>
      <c r="E222" s="103"/>
      <c r="F222" s="103" t="s">
        <v>604</v>
      </c>
      <c r="G222" s="103"/>
      <c r="H222" s="103"/>
      <c r="I222" s="103"/>
      <c r="J222" s="102">
        <v>0</v>
      </c>
      <c r="K222" s="102"/>
      <c r="L222" s="48">
        <v>11181028.01</v>
      </c>
      <c r="M222" s="48">
        <v>11181028.01</v>
      </c>
      <c r="N222" s="102">
        <v>0</v>
      </c>
      <c r="O222" s="102"/>
      <c r="P222" s="102">
        <v>0</v>
      </c>
      <c r="Q222" s="102"/>
      <c r="R222" s="102">
        <v>0</v>
      </c>
      <c r="S222" s="102"/>
      <c r="T222" s="102"/>
      <c r="U222" s="102"/>
      <c r="V222" s="102"/>
      <c r="W222" s="102"/>
    </row>
    <row r="223" spans="1:23" ht="10.5" customHeight="1">
      <c r="A223" s="103" t="s">
        <v>264</v>
      </c>
      <c r="B223" s="103"/>
      <c r="C223" s="103" t="s">
        <v>605</v>
      </c>
      <c r="D223" s="103"/>
      <c r="E223" s="103"/>
      <c r="F223" s="103" t="s">
        <v>606</v>
      </c>
      <c r="G223" s="103"/>
      <c r="H223" s="103"/>
      <c r="I223" s="103"/>
      <c r="J223" s="102">
        <v>0</v>
      </c>
      <c r="K223" s="102"/>
      <c r="L223" s="48">
        <v>699479.02</v>
      </c>
      <c r="M223" s="48">
        <v>699479.02</v>
      </c>
      <c r="N223" s="102">
        <v>0</v>
      </c>
      <c r="O223" s="102"/>
      <c r="P223" s="102">
        <v>0</v>
      </c>
      <c r="Q223" s="102"/>
      <c r="R223" s="102">
        <v>0</v>
      </c>
      <c r="S223" s="102"/>
      <c r="T223" s="102"/>
      <c r="U223" s="102"/>
      <c r="V223" s="102"/>
      <c r="W223" s="102"/>
    </row>
    <row r="224" spans="1:23" ht="18.75" customHeight="1">
      <c r="A224" s="103" t="s">
        <v>264</v>
      </c>
      <c r="B224" s="103"/>
      <c r="C224" s="103" t="s">
        <v>607</v>
      </c>
      <c r="D224" s="103"/>
      <c r="E224" s="103"/>
      <c r="F224" s="103" t="s">
        <v>608</v>
      </c>
      <c r="G224" s="103"/>
      <c r="H224" s="103"/>
      <c r="I224" s="103"/>
      <c r="J224" s="102">
        <v>0</v>
      </c>
      <c r="K224" s="102"/>
      <c r="L224" s="48">
        <v>155813.06</v>
      </c>
      <c r="M224" s="48">
        <v>11740350.06</v>
      </c>
      <c r="N224" s="102">
        <v>11584537.24</v>
      </c>
      <c r="O224" s="102"/>
      <c r="P224" s="102">
        <v>0</v>
      </c>
      <c r="Q224" s="102"/>
      <c r="R224" s="102">
        <v>0.24</v>
      </c>
      <c r="S224" s="102"/>
      <c r="T224" s="102"/>
      <c r="U224" s="102"/>
      <c r="V224" s="102"/>
      <c r="W224" s="102"/>
    </row>
    <row r="225" spans="1:23" ht="18.75" customHeight="1">
      <c r="A225" s="103" t="s">
        <v>264</v>
      </c>
      <c r="B225" s="103"/>
      <c r="C225" s="103" t="s">
        <v>609</v>
      </c>
      <c r="D225" s="103"/>
      <c r="E225" s="103"/>
      <c r="F225" s="103" t="s">
        <v>610</v>
      </c>
      <c r="G225" s="103"/>
      <c r="H225" s="103"/>
      <c r="I225" s="103"/>
      <c r="J225" s="102">
        <v>0</v>
      </c>
      <c r="K225" s="102"/>
      <c r="L225" s="48">
        <v>0</v>
      </c>
      <c r="M225" s="48">
        <v>517572</v>
      </c>
      <c r="N225" s="102">
        <v>517572</v>
      </c>
      <c r="O225" s="102"/>
      <c r="P225" s="102">
        <v>0</v>
      </c>
      <c r="Q225" s="102"/>
      <c r="R225" s="102">
        <v>0</v>
      </c>
      <c r="S225" s="102"/>
      <c r="T225" s="102"/>
      <c r="U225" s="102"/>
      <c r="V225" s="102"/>
      <c r="W225" s="102"/>
    </row>
    <row r="226" spans="1:23" ht="10.5" customHeight="1">
      <c r="A226" s="103" t="s">
        <v>264</v>
      </c>
      <c r="B226" s="103"/>
      <c r="C226" s="103" t="s">
        <v>921</v>
      </c>
      <c r="D226" s="103"/>
      <c r="E226" s="103"/>
      <c r="F226" s="103" t="s">
        <v>922</v>
      </c>
      <c r="G226" s="103"/>
      <c r="H226" s="103"/>
      <c r="I226" s="103"/>
      <c r="J226" s="102">
        <v>0</v>
      </c>
      <c r="K226" s="102"/>
      <c r="L226" s="48">
        <v>0</v>
      </c>
      <c r="M226" s="48">
        <v>91543.01</v>
      </c>
      <c r="N226" s="102">
        <v>91543.01</v>
      </c>
      <c r="O226" s="102"/>
      <c r="P226" s="102">
        <v>0</v>
      </c>
      <c r="Q226" s="102"/>
      <c r="R226" s="102">
        <v>0</v>
      </c>
      <c r="S226" s="102"/>
      <c r="T226" s="102"/>
      <c r="U226" s="102"/>
      <c r="V226" s="102"/>
      <c r="W226" s="102"/>
    </row>
    <row r="227" spans="1:23" ht="10.5" customHeight="1">
      <c r="A227" s="103" t="s">
        <v>264</v>
      </c>
      <c r="B227" s="103"/>
      <c r="C227" s="103" t="s">
        <v>611</v>
      </c>
      <c r="D227" s="103"/>
      <c r="E227" s="103"/>
      <c r="F227" s="103" t="s">
        <v>612</v>
      </c>
      <c r="G227" s="103"/>
      <c r="H227" s="103"/>
      <c r="I227" s="103"/>
      <c r="J227" s="102">
        <v>0</v>
      </c>
      <c r="K227" s="102"/>
      <c r="L227" s="48">
        <v>5220</v>
      </c>
      <c r="M227" s="48">
        <v>2922971.3</v>
      </c>
      <c r="N227" s="102">
        <v>2917751.3</v>
      </c>
      <c r="O227" s="102"/>
      <c r="P227" s="102">
        <v>0</v>
      </c>
      <c r="Q227" s="102"/>
      <c r="R227" s="102">
        <v>0</v>
      </c>
      <c r="S227" s="102"/>
      <c r="T227" s="102"/>
      <c r="U227" s="102"/>
      <c r="V227" s="102"/>
      <c r="W227" s="102"/>
    </row>
    <row r="228" spans="1:23" ht="10.5" customHeight="1">
      <c r="A228" s="103" t="s">
        <v>264</v>
      </c>
      <c r="B228" s="103"/>
      <c r="C228" s="103" t="s">
        <v>613</v>
      </c>
      <c r="D228" s="103"/>
      <c r="E228" s="103"/>
      <c r="F228" s="103" t="s">
        <v>614</v>
      </c>
      <c r="G228" s="103"/>
      <c r="H228" s="103"/>
      <c r="I228" s="103"/>
      <c r="J228" s="102">
        <v>0</v>
      </c>
      <c r="K228" s="102"/>
      <c r="L228" s="48">
        <v>0</v>
      </c>
      <c r="M228" s="48">
        <v>831903.74</v>
      </c>
      <c r="N228" s="102">
        <v>831903.74</v>
      </c>
      <c r="O228" s="102"/>
      <c r="P228" s="102">
        <v>0</v>
      </c>
      <c r="Q228" s="102"/>
      <c r="R228" s="102">
        <v>0</v>
      </c>
      <c r="S228" s="102"/>
      <c r="T228" s="102"/>
      <c r="U228" s="102"/>
      <c r="V228" s="102"/>
      <c r="W228" s="102"/>
    </row>
    <row r="229" spans="1:23" ht="10.5" customHeight="1">
      <c r="A229" s="103" t="s">
        <v>264</v>
      </c>
      <c r="B229" s="103"/>
      <c r="C229" s="103" t="s">
        <v>615</v>
      </c>
      <c r="D229" s="103"/>
      <c r="E229" s="103"/>
      <c r="F229" s="103" t="s">
        <v>616</v>
      </c>
      <c r="G229" s="103"/>
      <c r="H229" s="103"/>
      <c r="I229" s="103"/>
      <c r="J229" s="102">
        <v>0</v>
      </c>
      <c r="K229" s="102"/>
      <c r="L229" s="48">
        <v>150593.06</v>
      </c>
      <c r="M229" s="48">
        <v>3955245.02</v>
      </c>
      <c r="N229" s="102">
        <v>3804652.2</v>
      </c>
      <c r="O229" s="102"/>
      <c r="P229" s="102">
        <v>0</v>
      </c>
      <c r="Q229" s="102"/>
      <c r="R229" s="102">
        <v>0.24</v>
      </c>
      <c r="S229" s="102"/>
      <c r="T229" s="102"/>
      <c r="U229" s="102"/>
      <c r="V229" s="102"/>
      <c r="W229" s="102"/>
    </row>
    <row r="230" spans="1:23" ht="10.5" customHeight="1">
      <c r="A230" s="103" t="s">
        <v>264</v>
      </c>
      <c r="B230" s="103"/>
      <c r="C230" s="103" t="s">
        <v>617</v>
      </c>
      <c r="D230" s="103"/>
      <c r="E230" s="103"/>
      <c r="F230" s="103" t="s">
        <v>618</v>
      </c>
      <c r="G230" s="103"/>
      <c r="H230" s="103"/>
      <c r="I230" s="103"/>
      <c r="J230" s="102">
        <v>0</v>
      </c>
      <c r="K230" s="102"/>
      <c r="L230" s="48">
        <v>0</v>
      </c>
      <c r="M230" s="48">
        <v>817443.72</v>
      </c>
      <c r="N230" s="102">
        <v>817443.72</v>
      </c>
      <c r="O230" s="102"/>
      <c r="P230" s="102">
        <v>0</v>
      </c>
      <c r="Q230" s="102"/>
      <c r="R230" s="102">
        <v>0</v>
      </c>
      <c r="S230" s="102"/>
      <c r="T230" s="102"/>
      <c r="U230" s="102"/>
      <c r="V230" s="102"/>
      <c r="W230" s="102"/>
    </row>
    <row r="231" spans="1:23" ht="10.5" customHeight="1">
      <c r="A231" s="103" t="s">
        <v>264</v>
      </c>
      <c r="B231" s="103"/>
      <c r="C231" s="103" t="s">
        <v>619</v>
      </c>
      <c r="D231" s="103"/>
      <c r="E231" s="103"/>
      <c r="F231" s="103" t="s">
        <v>620</v>
      </c>
      <c r="G231" s="103"/>
      <c r="H231" s="103"/>
      <c r="I231" s="103"/>
      <c r="J231" s="102">
        <v>0</v>
      </c>
      <c r="K231" s="102"/>
      <c r="L231" s="48">
        <v>0</v>
      </c>
      <c r="M231" s="48">
        <v>2603671.27</v>
      </c>
      <c r="N231" s="102">
        <v>2603671.27</v>
      </c>
      <c r="O231" s="102"/>
      <c r="P231" s="102">
        <v>0</v>
      </c>
      <c r="Q231" s="102"/>
      <c r="R231" s="102">
        <v>0</v>
      </c>
      <c r="S231" s="102"/>
      <c r="T231" s="102"/>
      <c r="U231" s="102"/>
      <c r="V231" s="102"/>
      <c r="W231" s="102"/>
    </row>
    <row r="232" spans="1:23" ht="18.75" customHeight="1">
      <c r="A232" s="103" t="s">
        <v>264</v>
      </c>
      <c r="B232" s="103"/>
      <c r="C232" s="103" t="s">
        <v>621</v>
      </c>
      <c r="D232" s="103"/>
      <c r="E232" s="103"/>
      <c r="F232" s="103" t="s">
        <v>622</v>
      </c>
      <c r="G232" s="103"/>
      <c r="H232" s="103"/>
      <c r="I232" s="103"/>
      <c r="J232" s="102">
        <v>0</v>
      </c>
      <c r="K232" s="102"/>
      <c r="L232" s="48">
        <v>2166234.23</v>
      </c>
      <c r="M232" s="48">
        <v>4276520.4</v>
      </c>
      <c r="N232" s="102">
        <v>3240674.51</v>
      </c>
      <c r="O232" s="102"/>
      <c r="P232" s="102">
        <v>0</v>
      </c>
      <c r="Q232" s="102"/>
      <c r="R232" s="102">
        <v>1130388.34</v>
      </c>
      <c r="S232" s="102"/>
      <c r="T232" s="102"/>
      <c r="U232" s="102"/>
      <c r="V232" s="102"/>
      <c r="W232" s="102"/>
    </row>
    <row r="233" spans="1:23" ht="18.75" customHeight="1">
      <c r="A233" s="103" t="s">
        <v>264</v>
      </c>
      <c r="B233" s="103"/>
      <c r="C233" s="103" t="s">
        <v>623</v>
      </c>
      <c r="D233" s="103"/>
      <c r="E233" s="103"/>
      <c r="F233" s="103" t="s">
        <v>624</v>
      </c>
      <c r="G233" s="103"/>
      <c r="H233" s="103"/>
      <c r="I233" s="103"/>
      <c r="J233" s="102">
        <v>0</v>
      </c>
      <c r="K233" s="102"/>
      <c r="L233" s="48">
        <v>805263.61</v>
      </c>
      <c r="M233" s="48">
        <v>0</v>
      </c>
      <c r="N233" s="102">
        <v>0</v>
      </c>
      <c r="O233" s="102"/>
      <c r="P233" s="102">
        <v>0</v>
      </c>
      <c r="Q233" s="102"/>
      <c r="R233" s="102">
        <v>805263.61</v>
      </c>
      <c r="S233" s="102"/>
      <c r="T233" s="102"/>
      <c r="U233" s="102"/>
      <c r="V233" s="102"/>
      <c r="W233" s="102"/>
    </row>
    <row r="234" spans="1:23" ht="10.5" customHeight="1">
      <c r="A234" s="103" t="s">
        <v>264</v>
      </c>
      <c r="B234" s="103"/>
      <c r="C234" s="103" t="s">
        <v>625</v>
      </c>
      <c r="D234" s="103"/>
      <c r="E234" s="103"/>
      <c r="F234" s="103" t="s">
        <v>626</v>
      </c>
      <c r="G234" s="103"/>
      <c r="H234" s="103"/>
      <c r="I234" s="103"/>
      <c r="J234" s="102">
        <v>0</v>
      </c>
      <c r="K234" s="102"/>
      <c r="L234" s="48">
        <v>6806.29</v>
      </c>
      <c r="M234" s="48">
        <v>0</v>
      </c>
      <c r="N234" s="102">
        <v>0</v>
      </c>
      <c r="O234" s="102"/>
      <c r="P234" s="102">
        <v>0</v>
      </c>
      <c r="Q234" s="102"/>
      <c r="R234" s="102">
        <v>6806.29</v>
      </c>
      <c r="S234" s="102"/>
      <c r="T234" s="102"/>
      <c r="U234" s="102"/>
      <c r="V234" s="102"/>
      <c r="W234" s="102"/>
    </row>
    <row r="235" spans="1:23" ht="10.5" customHeight="1">
      <c r="A235" s="103" t="s">
        <v>264</v>
      </c>
      <c r="B235" s="103"/>
      <c r="C235" s="103" t="s">
        <v>627</v>
      </c>
      <c r="D235" s="103"/>
      <c r="E235" s="103"/>
      <c r="F235" s="103" t="s">
        <v>628</v>
      </c>
      <c r="G235" s="103"/>
      <c r="H235" s="103"/>
      <c r="I235" s="103"/>
      <c r="J235" s="102">
        <v>0</v>
      </c>
      <c r="K235" s="102"/>
      <c r="L235" s="48">
        <v>91583.36</v>
      </c>
      <c r="M235" s="48">
        <v>0</v>
      </c>
      <c r="N235" s="102">
        <v>0</v>
      </c>
      <c r="O235" s="102"/>
      <c r="P235" s="102">
        <v>0</v>
      </c>
      <c r="Q235" s="102"/>
      <c r="R235" s="102">
        <v>91583.36</v>
      </c>
      <c r="S235" s="102"/>
      <c r="T235" s="102"/>
      <c r="U235" s="102"/>
      <c r="V235" s="102"/>
      <c r="W235" s="102"/>
    </row>
    <row r="236" spans="1:23" ht="10.5" customHeight="1">
      <c r="A236" s="103" t="s">
        <v>264</v>
      </c>
      <c r="B236" s="103"/>
      <c r="C236" s="103" t="s">
        <v>629</v>
      </c>
      <c r="D236" s="103"/>
      <c r="E236" s="103"/>
      <c r="F236" s="103" t="s">
        <v>630</v>
      </c>
      <c r="G236" s="103"/>
      <c r="H236" s="103"/>
      <c r="I236" s="103"/>
      <c r="J236" s="102">
        <v>0</v>
      </c>
      <c r="K236" s="102"/>
      <c r="L236" s="48">
        <v>119.29</v>
      </c>
      <c r="M236" s="48">
        <v>0</v>
      </c>
      <c r="N236" s="102">
        <v>0</v>
      </c>
      <c r="O236" s="102"/>
      <c r="P236" s="102">
        <v>0</v>
      </c>
      <c r="Q236" s="102"/>
      <c r="R236" s="102">
        <v>119.29</v>
      </c>
      <c r="S236" s="102"/>
      <c r="T236" s="102"/>
      <c r="U236" s="102"/>
      <c r="V236" s="102"/>
      <c r="W236" s="102"/>
    </row>
    <row r="237" spans="1:23" ht="10.5" customHeight="1">
      <c r="A237" s="103" t="s">
        <v>264</v>
      </c>
      <c r="B237" s="103"/>
      <c r="C237" s="103" t="s">
        <v>631</v>
      </c>
      <c r="D237" s="103"/>
      <c r="E237" s="103"/>
      <c r="F237" s="103" t="s">
        <v>632</v>
      </c>
      <c r="G237" s="103"/>
      <c r="H237" s="103"/>
      <c r="I237" s="103"/>
      <c r="J237" s="102">
        <v>0</v>
      </c>
      <c r="K237" s="102"/>
      <c r="L237" s="48">
        <v>119.29</v>
      </c>
      <c r="M237" s="48">
        <v>0</v>
      </c>
      <c r="N237" s="102">
        <v>0</v>
      </c>
      <c r="O237" s="102"/>
      <c r="P237" s="102">
        <v>0</v>
      </c>
      <c r="Q237" s="102"/>
      <c r="R237" s="102">
        <v>119.29</v>
      </c>
      <c r="S237" s="102"/>
      <c r="T237" s="102"/>
      <c r="U237" s="102"/>
      <c r="V237" s="102"/>
      <c r="W237" s="102"/>
    </row>
    <row r="238" spans="1:23" ht="10.5" customHeight="1">
      <c r="A238" s="103" t="s">
        <v>264</v>
      </c>
      <c r="B238" s="103"/>
      <c r="C238" s="103" t="s">
        <v>633</v>
      </c>
      <c r="D238" s="103"/>
      <c r="E238" s="103"/>
      <c r="F238" s="103" t="s">
        <v>634</v>
      </c>
      <c r="G238" s="103"/>
      <c r="H238" s="103"/>
      <c r="I238" s="103"/>
      <c r="J238" s="102">
        <v>0</v>
      </c>
      <c r="K238" s="102"/>
      <c r="L238" s="48">
        <v>119.29</v>
      </c>
      <c r="M238" s="48">
        <v>0</v>
      </c>
      <c r="N238" s="102">
        <v>0</v>
      </c>
      <c r="O238" s="102"/>
      <c r="P238" s="102">
        <v>0</v>
      </c>
      <c r="Q238" s="102"/>
      <c r="R238" s="102">
        <v>119.29</v>
      </c>
      <c r="S238" s="102"/>
      <c r="T238" s="102"/>
      <c r="U238" s="102"/>
      <c r="V238" s="102"/>
      <c r="W238" s="102"/>
    </row>
    <row r="239" spans="1:23" ht="18.75" customHeight="1">
      <c r="A239" s="103" t="s">
        <v>264</v>
      </c>
      <c r="B239" s="103"/>
      <c r="C239" s="103" t="s">
        <v>635</v>
      </c>
      <c r="D239" s="103"/>
      <c r="E239" s="103"/>
      <c r="F239" s="103" t="s">
        <v>636</v>
      </c>
      <c r="G239" s="103"/>
      <c r="H239" s="103"/>
      <c r="I239" s="103"/>
      <c r="J239" s="102">
        <v>0</v>
      </c>
      <c r="K239" s="102"/>
      <c r="L239" s="48">
        <v>1053034.03</v>
      </c>
      <c r="M239" s="48">
        <v>1209138.56</v>
      </c>
      <c r="N239" s="102">
        <v>173428.4</v>
      </c>
      <c r="O239" s="102"/>
      <c r="P239" s="102">
        <v>0</v>
      </c>
      <c r="Q239" s="102"/>
      <c r="R239" s="102">
        <v>17323.87</v>
      </c>
      <c r="S239" s="102"/>
      <c r="T239" s="102"/>
      <c r="U239" s="102"/>
      <c r="V239" s="102"/>
      <c r="W239" s="102"/>
    </row>
    <row r="240" spans="1:23" ht="10.5" customHeight="1">
      <c r="A240" s="103" t="s">
        <v>264</v>
      </c>
      <c r="B240" s="103"/>
      <c r="C240" s="103" t="s">
        <v>637</v>
      </c>
      <c r="D240" s="103"/>
      <c r="E240" s="103"/>
      <c r="F240" s="103" t="s">
        <v>638</v>
      </c>
      <c r="G240" s="103"/>
      <c r="H240" s="103"/>
      <c r="I240" s="103"/>
      <c r="J240" s="102">
        <v>0</v>
      </c>
      <c r="K240" s="102"/>
      <c r="L240" s="48">
        <v>17577.6</v>
      </c>
      <c r="M240" s="48">
        <v>18167.59</v>
      </c>
      <c r="N240" s="102">
        <v>614.99</v>
      </c>
      <c r="O240" s="102"/>
      <c r="P240" s="102">
        <v>0</v>
      </c>
      <c r="Q240" s="102"/>
      <c r="R240" s="102">
        <v>25</v>
      </c>
      <c r="S240" s="102"/>
      <c r="T240" s="102"/>
      <c r="U240" s="102"/>
      <c r="V240" s="102"/>
      <c r="W240" s="102"/>
    </row>
    <row r="241" spans="1:23" ht="10.5" customHeight="1">
      <c r="A241" s="103" t="s">
        <v>264</v>
      </c>
      <c r="B241" s="103"/>
      <c r="C241" s="103" t="s">
        <v>639</v>
      </c>
      <c r="D241" s="103"/>
      <c r="E241" s="103"/>
      <c r="F241" s="103" t="s">
        <v>640</v>
      </c>
      <c r="G241" s="103"/>
      <c r="H241" s="103"/>
      <c r="I241" s="103"/>
      <c r="J241" s="102">
        <v>0</v>
      </c>
      <c r="K241" s="102"/>
      <c r="L241" s="48">
        <v>17029.17</v>
      </c>
      <c r="M241" s="48">
        <v>17029.17</v>
      </c>
      <c r="N241" s="102">
        <v>0</v>
      </c>
      <c r="O241" s="102"/>
      <c r="P241" s="102">
        <v>0</v>
      </c>
      <c r="Q241" s="102"/>
      <c r="R241" s="102">
        <v>0</v>
      </c>
      <c r="S241" s="102"/>
      <c r="T241" s="102"/>
      <c r="U241" s="102"/>
      <c r="V241" s="102"/>
      <c r="W241" s="102"/>
    </row>
    <row r="242" spans="1:23" ht="10.5" customHeight="1">
      <c r="A242" s="103" t="s">
        <v>264</v>
      </c>
      <c r="B242" s="103"/>
      <c r="C242" s="103" t="s">
        <v>641</v>
      </c>
      <c r="D242" s="103"/>
      <c r="E242" s="103"/>
      <c r="F242" s="103" t="s">
        <v>642</v>
      </c>
      <c r="G242" s="103"/>
      <c r="H242" s="103"/>
      <c r="I242" s="103"/>
      <c r="J242" s="102">
        <v>0</v>
      </c>
      <c r="K242" s="102"/>
      <c r="L242" s="48">
        <v>548.43</v>
      </c>
      <c r="M242" s="48">
        <v>1138.42</v>
      </c>
      <c r="N242" s="102">
        <v>614.99</v>
      </c>
      <c r="O242" s="102"/>
      <c r="P242" s="102">
        <v>0</v>
      </c>
      <c r="Q242" s="102"/>
      <c r="R242" s="102">
        <v>25</v>
      </c>
      <c r="S242" s="102"/>
      <c r="T242" s="102"/>
      <c r="U242" s="102"/>
      <c r="V242" s="102"/>
      <c r="W242" s="102"/>
    </row>
    <row r="243" spans="1:23" ht="10.5" customHeight="1">
      <c r="A243" s="103" t="s">
        <v>264</v>
      </c>
      <c r="B243" s="103"/>
      <c r="C243" s="103" t="s">
        <v>643</v>
      </c>
      <c r="D243" s="103"/>
      <c r="E243" s="103"/>
      <c r="F243" s="103" t="s">
        <v>644</v>
      </c>
      <c r="G243" s="103"/>
      <c r="H243" s="103"/>
      <c r="I243" s="103"/>
      <c r="J243" s="102">
        <v>0</v>
      </c>
      <c r="K243" s="102"/>
      <c r="L243" s="48">
        <v>894542.99</v>
      </c>
      <c r="M243" s="48">
        <v>894973.97</v>
      </c>
      <c r="N243" s="102">
        <v>430.98</v>
      </c>
      <c r="O243" s="102"/>
      <c r="P243" s="102">
        <v>0</v>
      </c>
      <c r="Q243" s="102"/>
      <c r="R243" s="102">
        <v>0</v>
      </c>
      <c r="S243" s="102"/>
      <c r="T243" s="102"/>
      <c r="U243" s="102"/>
      <c r="V243" s="102"/>
      <c r="W243" s="102"/>
    </row>
    <row r="244" spans="1:23" ht="10.5" customHeight="1">
      <c r="A244" s="103" t="s">
        <v>264</v>
      </c>
      <c r="B244" s="103"/>
      <c r="C244" s="103" t="s">
        <v>645</v>
      </c>
      <c r="D244" s="103"/>
      <c r="E244" s="103"/>
      <c r="F244" s="103" t="s">
        <v>646</v>
      </c>
      <c r="G244" s="103"/>
      <c r="H244" s="103"/>
      <c r="I244" s="103"/>
      <c r="J244" s="102">
        <v>0</v>
      </c>
      <c r="K244" s="102"/>
      <c r="L244" s="48">
        <v>893893.07</v>
      </c>
      <c r="M244" s="48">
        <v>893893.07</v>
      </c>
      <c r="N244" s="102">
        <v>0</v>
      </c>
      <c r="O244" s="102"/>
      <c r="P244" s="102">
        <v>0</v>
      </c>
      <c r="Q244" s="102"/>
      <c r="R244" s="102">
        <v>0</v>
      </c>
      <c r="S244" s="102"/>
      <c r="T244" s="102"/>
      <c r="U244" s="102"/>
      <c r="V244" s="102"/>
      <c r="W244" s="102"/>
    </row>
    <row r="245" spans="1:23" ht="10.5" customHeight="1">
      <c r="A245" s="103" t="s">
        <v>264</v>
      </c>
      <c r="B245" s="103"/>
      <c r="C245" s="103" t="s">
        <v>647</v>
      </c>
      <c r="D245" s="103"/>
      <c r="E245" s="103"/>
      <c r="F245" s="103" t="s">
        <v>648</v>
      </c>
      <c r="G245" s="103"/>
      <c r="H245" s="103"/>
      <c r="I245" s="103"/>
      <c r="J245" s="102">
        <v>0</v>
      </c>
      <c r="K245" s="102"/>
      <c r="L245" s="48">
        <v>649.92</v>
      </c>
      <c r="M245" s="48">
        <v>1080.9</v>
      </c>
      <c r="N245" s="102">
        <v>430.98</v>
      </c>
      <c r="O245" s="102"/>
      <c r="P245" s="102">
        <v>0</v>
      </c>
      <c r="Q245" s="102"/>
      <c r="R245" s="102">
        <v>0</v>
      </c>
      <c r="S245" s="102"/>
      <c r="T245" s="102"/>
      <c r="U245" s="102"/>
      <c r="V245" s="102"/>
      <c r="W245" s="102"/>
    </row>
    <row r="246" spans="1:23" ht="10.5" customHeight="1">
      <c r="A246" s="103" t="s">
        <v>264</v>
      </c>
      <c r="B246" s="103"/>
      <c r="C246" s="103" t="s">
        <v>649</v>
      </c>
      <c r="D246" s="103"/>
      <c r="E246" s="103"/>
      <c r="F246" s="103" t="s">
        <v>650</v>
      </c>
      <c r="G246" s="103"/>
      <c r="H246" s="103"/>
      <c r="I246" s="103"/>
      <c r="J246" s="102">
        <v>0</v>
      </c>
      <c r="K246" s="102"/>
      <c r="L246" s="48">
        <v>286.27</v>
      </c>
      <c r="M246" s="48">
        <v>9331.26</v>
      </c>
      <c r="N246" s="102">
        <v>9044.99</v>
      </c>
      <c r="O246" s="102"/>
      <c r="P246" s="102">
        <v>0</v>
      </c>
      <c r="Q246" s="102"/>
      <c r="R246" s="102">
        <v>0</v>
      </c>
      <c r="S246" s="102"/>
      <c r="T246" s="102"/>
      <c r="U246" s="102"/>
      <c r="V246" s="102"/>
      <c r="W246" s="102"/>
    </row>
    <row r="247" spans="1:23" ht="10.5" customHeight="1">
      <c r="A247" s="103" t="s">
        <v>264</v>
      </c>
      <c r="B247" s="103"/>
      <c r="C247" s="103" t="s">
        <v>651</v>
      </c>
      <c r="D247" s="103"/>
      <c r="E247" s="103"/>
      <c r="F247" s="103" t="s">
        <v>628</v>
      </c>
      <c r="G247" s="103"/>
      <c r="H247" s="103"/>
      <c r="I247" s="103"/>
      <c r="J247" s="102">
        <v>0</v>
      </c>
      <c r="K247" s="102"/>
      <c r="L247" s="48">
        <v>0</v>
      </c>
      <c r="M247" s="48">
        <v>6029.99</v>
      </c>
      <c r="N247" s="102">
        <v>6029.99</v>
      </c>
      <c r="O247" s="102"/>
      <c r="P247" s="102">
        <v>0</v>
      </c>
      <c r="Q247" s="102"/>
      <c r="R247" s="102">
        <v>0</v>
      </c>
      <c r="S247" s="102"/>
      <c r="T247" s="102"/>
      <c r="U247" s="102"/>
      <c r="V247" s="102"/>
      <c r="W247" s="102"/>
    </row>
    <row r="248" spans="1:23" ht="10.5" customHeight="1">
      <c r="A248" s="103" t="s">
        <v>264</v>
      </c>
      <c r="B248" s="103"/>
      <c r="C248" s="103" t="s">
        <v>652</v>
      </c>
      <c r="D248" s="103"/>
      <c r="E248" s="103"/>
      <c r="F248" s="103" t="s">
        <v>653</v>
      </c>
      <c r="G248" s="103"/>
      <c r="H248" s="103"/>
      <c r="I248" s="103"/>
      <c r="J248" s="102">
        <v>0</v>
      </c>
      <c r="K248" s="102"/>
      <c r="L248" s="48">
        <v>286.27</v>
      </c>
      <c r="M248" s="48">
        <v>286.27</v>
      </c>
      <c r="N248" s="102">
        <v>0</v>
      </c>
      <c r="O248" s="102"/>
      <c r="P248" s="102">
        <v>0</v>
      </c>
      <c r="Q248" s="102"/>
      <c r="R248" s="102">
        <v>0</v>
      </c>
      <c r="S248" s="102"/>
      <c r="T248" s="102"/>
      <c r="U248" s="102"/>
      <c r="V248" s="102"/>
      <c r="W248" s="102"/>
    </row>
    <row r="249" spans="1:23" ht="10.5" customHeight="1">
      <c r="A249" s="103" t="s">
        <v>264</v>
      </c>
      <c r="B249" s="103"/>
      <c r="C249" s="103" t="s">
        <v>654</v>
      </c>
      <c r="D249" s="103"/>
      <c r="E249" s="103"/>
      <c r="F249" s="103" t="s">
        <v>626</v>
      </c>
      <c r="G249" s="103"/>
      <c r="H249" s="103"/>
      <c r="I249" s="103"/>
      <c r="J249" s="102">
        <v>0</v>
      </c>
      <c r="K249" s="102"/>
      <c r="L249" s="48">
        <v>0</v>
      </c>
      <c r="M249" s="48">
        <v>3015</v>
      </c>
      <c r="N249" s="102">
        <v>3015</v>
      </c>
      <c r="O249" s="102"/>
      <c r="P249" s="102">
        <v>0</v>
      </c>
      <c r="Q249" s="102"/>
      <c r="R249" s="102">
        <v>0</v>
      </c>
      <c r="S249" s="102"/>
      <c r="T249" s="102"/>
      <c r="U249" s="102"/>
      <c r="V249" s="102"/>
      <c r="W249" s="102"/>
    </row>
    <row r="250" spans="1:23" ht="10.5" customHeight="1">
      <c r="A250" s="103" t="s">
        <v>264</v>
      </c>
      <c r="B250" s="103"/>
      <c r="C250" s="103" t="s">
        <v>655</v>
      </c>
      <c r="D250" s="103"/>
      <c r="E250" s="103"/>
      <c r="F250" s="103" t="s">
        <v>656</v>
      </c>
      <c r="G250" s="103"/>
      <c r="H250" s="103"/>
      <c r="I250" s="103"/>
      <c r="J250" s="102">
        <v>0</v>
      </c>
      <c r="K250" s="102"/>
      <c r="L250" s="48">
        <v>8.84</v>
      </c>
      <c r="M250" s="48">
        <v>176.38</v>
      </c>
      <c r="N250" s="102">
        <v>167.54</v>
      </c>
      <c r="O250" s="102"/>
      <c r="P250" s="102">
        <v>0</v>
      </c>
      <c r="Q250" s="102"/>
      <c r="R250" s="102">
        <v>0</v>
      </c>
      <c r="S250" s="102"/>
      <c r="T250" s="102"/>
      <c r="U250" s="102"/>
      <c r="V250" s="102"/>
      <c r="W250" s="102"/>
    </row>
    <row r="251" spans="1:23" ht="10.5" customHeight="1">
      <c r="A251" s="103" t="s">
        <v>264</v>
      </c>
      <c r="B251" s="103"/>
      <c r="C251" s="103" t="s">
        <v>657</v>
      </c>
      <c r="D251" s="103"/>
      <c r="E251" s="103"/>
      <c r="F251" s="103" t="s">
        <v>658</v>
      </c>
      <c r="G251" s="103"/>
      <c r="H251" s="103"/>
      <c r="I251" s="103"/>
      <c r="J251" s="102">
        <v>0</v>
      </c>
      <c r="K251" s="102"/>
      <c r="L251" s="48">
        <v>8.84</v>
      </c>
      <c r="M251" s="48">
        <v>176.38</v>
      </c>
      <c r="N251" s="102">
        <v>167.54</v>
      </c>
      <c r="O251" s="102"/>
      <c r="P251" s="102">
        <v>0</v>
      </c>
      <c r="Q251" s="102"/>
      <c r="R251" s="102">
        <v>0</v>
      </c>
      <c r="S251" s="102"/>
      <c r="T251" s="102"/>
      <c r="U251" s="102"/>
      <c r="V251" s="102"/>
      <c r="W251" s="102"/>
    </row>
    <row r="252" spans="1:23" ht="10.5" customHeight="1">
      <c r="A252" s="103" t="s">
        <v>264</v>
      </c>
      <c r="B252" s="103"/>
      <c r="C252" s="103" t="s">
        <v>659</v>
      </c>
      <c r="D252" s="103"/>
      <c r="E252" s="103"/>
      <c r="F252" s="103" t="s">
        <v>660</v>
      </c>
      <c r="G252" s="103"/>
      <c r="H252" s="103"/>
      <c r="I252" s="103"/>
      <c r="J252" s="102">
        <v>0</v>
      </c>
      <c r="K252" s="102"/>
      <c r="L252" s="48">
        <v>0</v>
      </c>
      <c r="M252" s="48">
        <v>794.32</v>
      </c>
      <c r="N252" s="102">
        <v>794.32</v>
      </c>
      <c r="O252" s="102"/>
      <c r="P252" s="102">
        <v>0</v>
      </c>
      <c r="Q252" s="102"/>
      <c r="R252" s="102">
        <v>0</v>
      </c>
      <c r="S252" s="102"/>
      <c r="T252" s="102"/>
      <c r="U252" s="102"/>
      <c r="V252" s="102"/>
      <c r="W252" s="102"/>
    </row>
    <row r="253" spans="1:23" ht="10.5" customHeight="1">
      <c r="A253" s="103" t="s">
        <v>264</v>
      </c>
      <c r="B253" s="103"/>
      <c r="C253" s="103" t="s">
        <v>661</v>
      </c>
      <c r="D253" s="103"/>
      <c r="E253" s="103"/>
      <c r="F253" s="103" t="s">
        <v>662</v>
      </c>
      <c r="G253" s="103"/>
      <c r="H253" s="103"/>
      <c r="I253" s="103"/>
      <c r="J253" s="102">
        <v>0</v>
      </c>
      <c r="K253" s="102"/>
      <c r="L253" s="48">
        <v>0</v>
      </c>
      <c r="M253" s="48">
        <v>794.32</v>
      </c>
      <c r="N253" s="102">
        <v>794.32</v>
      </c>
      <c r="O253" s="102"/>
      <c r="P253" s="102">
        <v>0</v>
      </c>
      <c r="Q253" s="102"/>
      <c r="R253" s="102">
        <v>0</v>
      </c>
      <c r="S253" s="102"/>
      <c r="T253" s="102"/>
      <c r="U253" s="102"/>
      <c r="V253" s="102"/>
      <c r="W253" s="102"/>
    </row>
    <row r="254" spans="1:23" ht="10.5" customHeight="1">
      <c r="A254" s="103" t="s">
        <v>264</v>
      </c>
      <c r="B254" s="103"/>
      <c r="C254" s="103" t="s">
        <v>663</v>
      </c>
      <c r="D254" s="103"/>
      <c r="E254" s="103"/>
      <c r="F254" s="103" t="s">
        <v>664</v>
      </c>
      <c r="G254" s="103"/>
      <c r="H254" s="103"/>
      <c r="I254" s="103"/>
      <c r="J254" s="102">
        <v>0</v>
      </c>
      <c r="K254" s="102"/>
      <c r="L254" s="48">
        <v>0</v>
      </c>
      <c r="M254" s="48">
        <v>216.71</v>
      </c>
      <c r="N254" s="102">
        <v>216.71</v>
      </c>
      <c r="O254" s="102"/>
      <c r="P254" s="102">
        <v>0</v>
      </c>
      <c r="Q254" s="102"/>
      <c r="R254" s="102">
        <v>0</v>
      </c>
      <c r="S254" s="102"/>
      <c r="T254" s="102"/>
      <c r="U254" s="102"/>
      <c r="V254" s="102"/>
      <c r="W254" s="102"/>
    </row>
    <row r="255" spans="1:23" ht="10.5" customHeight="1">
      <c r="A255" s="103" t="s">
        <v>264</v>
      </c>
      <c r="B255" s="103"/>
      <c r="C255" s="103" t="s">
        <v>665</v>
      </c>
      <c r="D255" s="103"/>
      <c r="E255" s="103"/>
      <c r="F255" s="103" t="s">
        <v>666</v>
      </c>
      <c r="G255" s="103"/>
      <c r="H255" s="103"/>
      <c r="I255" s="103"/>
      <c r="J255" s="102">
        <v>0</v>
      </c>
      <c r="K255" s="102"/>
      <c r="L255" s="48">
        <v>0</v>
      </c>
      <c r="M255" s="48">
        <v>216.71</v>
      </c>
      <c r="N255" s="102">
        <v>216.71</v>
      </c>
      <c r="O255" s="102"/>
      <c r="P255" s="102">
        <v>0</v>
      </c>
      <c r="Q255" s="102"/>
      <c r="R255" s="102">
        <v>0</v>
      </c>
      <c r="S255" s="102"/>
      <c r="T255" s="102"/>
      <c r="U255" s="102"/>
      <c r="V255" s="102"/>
      <c r="W255" s="102"/>
    </row>
    <row r="256" spans="1:23" ht="10.5" customHeight="1">
      <c r="A256" s="103" t="s">
        <v>264</v>
      </c>
      <c r="B256" s="103"/>
      <c r="C256" s="103" t="s">
        <v>923</v>
      </c>
      <c r="D256" s="103"/>
      <c r="E256" s="103"/>
      <c r="F256" s="103" t="s">
        <v>924</v>
      </c>
      <c r="G256" s="103"/>
      <c r="H256" s="103"/>
      <c r="I256" s="103"/>
      <c r="J256" s="102">
        <v>0</v>
      </c>
      <c r="K256" s="102"/>
      <c r="L256" s="48">
        <v>0</v>
      </c>
      <c r="M256" s="48">
        <v>0</v>
      </c>
      <c r="N256" s="102">
        <v>17298.87</v>
      </c>
      <c r="O256" s="102"/>
      <c r="P256" s="102">
        <v>0</v>
      </c>
      <c r="Q256" s="102"/>
      <c r="R256" s="102">
        <v>17298.87</v>
      </c>
      <c r="S256" s="102"/>
      <c r="T256" s="102"/>
      <c r="U256" s="102"/>
      <c r="V256" s="102"/>
      <c r="W256" s="102"/>
    </row>
    <row r="257" spans="1:23" ht="10.5" customHeight="1">
      <c r="A257" s="103" t="s">
        <v>264</v>
      </c>
      <c r="B257" s="103"/>
      <c r="C257" s="103" t="s">
        <v>925</v>
      </c>
      <c r="D257" s="103"/>
      <c r="E257" s="103"/>
      <c r="F257" s="103" t="s">
        <v>628</v>
      </c>
      <c r="G257" s="103"/>
      <c r="H257" s="103"/>
      <c r="I257" s="103"/>
      <c r="J257" s="102">
        <v>0</v>
      </c>
      <c r="K257" s="102"/>
      <c r="L257" s="48">
        <v>0</v>
      </c>
      <c r="M257" s="48">
        <v>0</v>
      </c>
      <c r="N257" s="102">
        <v>11532.58</v>
      </c>
      <c r="O257" s="102"/>
      <c r="P257" s="102">
        <v>0</v>
      </c>
      <c r="Q257" s="102"/>
      <c r="R257" s="102">
        <v>11532.58</v>
      </c>
      <c r="S257" s="102"/>
      <c r="T257" s="102"/>
      <c r="U257" s="102"/>
      <c r="V257" s="102"/>
      <c r="W257" s="102"/>
    </row>
    <row r="258" spans="1:23" ht="10.5" customHeight="1">
      <c r="A258" s="103" t="s">
        <v>264</v>
      </c>
      <c r="B258" s="103"/>
      <c r="C258" s="103" t="s">
        <v>926</v>
      </c>
      <c r="D258" s="103"/>
      <c r="E258" s="103"/>
      <c r="F258" s="103" t="s">
        <v>626</v>
      </c>
      <c r="G258" s="103"/>
      <c r="H258" s="103"/>
      <c r="I258" s="103"/>
      <c r="J258" s="102">
        <v>0</v>
      </c>
      <c r="K258" s="102"/>
      <c r="L258" s="48">
        <v>0</v>
      </c>
      <c r="M258" s="48">
        <v>0</v>
      </c>
      <c r="N258" s="102">
        <v>5766.29</v>
      </c>
      <c r="O258" s="102"/>
      <c r="P258" s="102">
        <v>0</v>
      </c>
      <c r="Q258" s="102"/>
      <c r="R258" s="102">
        <v>5766.29</v>
      </c>
      <c r="S258" s="102"/>
      <c r="T258" s="102"/>
      <c r="U258" s="102"/>
      <c r="V258" s="102"/>
      <c r="W258" s="102"/>
    </row>
    <row r="259" spans="1:23" ht="10.5" customHeight="1">
      <c r="A259" s="103" t="s">
        <v>264</v>
      </c>
      <c r="B259" s="103"/>
      <c r="C259" s="103" t="s">
        <v>667</v>
      </c>
      <c r="D259" s="103"/>
      <c r="E259" s="103"/>
      <c r="F259" s="103" t="s">
        <v>668</v>
      </c>
      <c r="G259" s="103"/>
      <c r="H259" s="103"/>
      <c r="I259" s="103"/>
      <c r="J259" s="102">
        <v>0</v>
      </c>
      <c r="K259" s="102"/>
      <c r="L259" s="48">
        <v>21651.29</v>
      </c>
      <c r="M259" s="48">
        <v>166233.54</v>
      </c>
      <c r="N259" s="102">
        <v>144582.25</v>
      </c>
      <c r="O259" s="102"/>
      <c r="P259" s="102">
        <v>0</v>
      </c>
      <c r="Q259" s="102"/>
      <c r="R259" s="102">
        <v>0</v>
      </c>
      <c r="S259" s="102"/>
      <c r="T259" s="102"/>
      <c r="U259" s="102"/>
      <c r="V259" s="102"/>
      <c r="W259" s="102"/>
    </row>
    <row r="260" spans="1:23" ht="10.5" customHeight="1">
      <c r="A260" s="103" t="s">
        <v>264</v>
      </c>
      <c r="B260" s="103"/>
      <c r="C260" s="103" t="s">
        <v>669</v>
      </c>
      <c r="D260" s="103"/>
      <c r="E260" s="103"/>
      <c r="F260" s="103" t="s">
        <v>670</v>
      </c>
      <c r="G260" s="103"/>
      <c r="H260" s="103"/>
      <c r="I260" s="103"/>
      <c r="J260" s="102">
        <v>0</v>
      </c>
      <c r="K260" s="102"/>
      <c r="L260" s="48">
        <v>7217.1</v>
      </c>
      <c r="M260" s="48">
        <v>55411.18</v>
      </c>
      <c r="N260" s="102">
        <v>48194.08</v>
      </c>
      <c r="O260" s="102"/>
      <c r="P260" s="102">
        <v>0</v>
      </c>
      <c r="Q260" s="102"/>
      <c r="R260" s="102">
        <v>0</v>
      </c>
      <c r="S260" s="102"/>
      <c r="T260" s="102"/>
      <c r="U260" s="102"/>
      <c r="V260" s="102"/>
      <c r="W260" s="102"/>
    </row>
    <row r="261" spans="1:23" ht="10.5" customHeight="1">
      <c r="A261" s="103" t="s">
        <v>264</v>
      </c>
      <c r="B261" s="103"/>
      <c r="C261" s="103" t="s">
        <v>671</v>
      </c>
      <c r="D261" s="103"/>
      <c r="E261" s="103"/>
      <c r="F261" s="103" t="s">
        <v>628</v>
      </c>
      <c r="G261" s="103"/>
      <c r="H261" s="103"/>
      <c r="I261" s="103"/>
      <c r="J261" s="102">
        <v>0</v>
      </c>
      <c r="K261" s="102"/>
      <c r="L261" s="48">
        <v>14434.19</v>
      </c>
      <c r="M261" s="48">
        <v>110822.36</v>
      </c>
      <c r="N261" s="102">
        <v>96388.17</v>
      </c>
      <c r="O261" s="102"/>
      <c r="P261" s="102">
        <v>0</v>
      </c>
      <c r="Q261" s="102"/>
      <c r="R261" s="102">
        <v>0</v>
      </c>
      <c r="S261" s="102"/>
      <c r="T261" s="102"/>
      <c r="U261" s="102"/>
      <c r="V261" s="102"/>
      <c r="W261" s="102"/>
    </row>
    <row r="262" spans="1:23" ht="10.5" customHeight="1">
      <c r="A262" s="103" t="s">
        <v>264</v>
      </c>
      <c r="B262" s="103"/>
      <c r="C262" s="103" t="s">
        <v>672</v>
      </c>
      <c r="D262" s="103"/>
      <c r="E262" s="103"/>
      <c r="F262" s="103" t="s">
        <v>673</v>
      </c>
      <c r="G262" s="103"/>
      <c r="H262" s="103"/>
      <c r="I262" s="103"/>
      <c r="J262" s="102">
        <v>0</v>
      </c>
      <c r="K262" s="102"/>
      <c r="L262" s="48">
        <v>116134.04</v>
      </c>
      <c r="M262" s="48">
        <v>116134.04</v>
      </c>
      <c r="N262" s="102">
        <v>0</v>
      </c>
      <c r="O262" s="102"/>
      <c r="P262" s="102">
        <v>0</v>
      </c>
      <c r="Q262" s="102"/>
      <c r="R262" s="102">
        <v>0</v>
      </c>
      <c r="S262" s="102"/>
      <c r="T262" s="102"/>
      <c r="U262" s="102"/>
      <c r="V262" s="102"/>
      <c r="W262" s="102"/>
    </row>
    <row r="263" spans="1:23" ht="10.5" customHeight="1">
      <c r="A263" s="103" t="s">
        <v>264</v>
      </c>
      <c r="B263" s="103"/>
      <c r="C263" s="103" t="s">
        <v>674</v>
      </c>
      <c r="D263" s="103"/>
      <c r="E263" s="103"/>
      <c r="F263" s="103" t="s">
        <v>640</v>
      </c>
      <c r="G263" s="103"/>
      <c r="H263" s="103"/>
      <c r="I263" s="103"/>
      <c r="J263" s="102">
        <v>0</v>
      </c>
      <c r="K263" s="102"/>
      <c r="L263" s="48">
        <v>115694.92</v>
      </c>
      <c r="M263" s="48">
        <v>115694.92</v>
      </c>
      <c r="N263" s="102">
        <v>0</v>
      </c>
      <c r="O263" s="102"/>
      <c r="P263" s="102">
        <v>0</v>
      </c>
      <c r="Q263" s="102"/>
      <c r="R263" s="102">
        <v>0</v>
      </c>
      <c r="S263" s="102"/>
      <c r="T263" s="102"/>
      <c r="U263" s="102"/>
      <c r="V263" s="102"/>
      <c r="W263" s="102"/>
    </row>
    <row r="264" spans="1:23" ht="10.5" customHeight="1">
      <c r="A264" s="103" t="s">
        <v>264</v>
      </c>
      <c r="B264" s="103"/>
      <c r="C264" s="103" t="s">
        <v>675</v>
      </c>
      <c r="D264" s="103"/>
      <c r="E264" s="103"/>
      <c r="F264" s="103" t="s">
        <v>676</v>
      </c>
      <c r="G264" s="103"/>
      <c r="H264" s="103"/>
      <c r="I264" s="103"/>
      <c r="J264" s="102">
        <v>0</v>
      </c>
      <c r="K264" s="102"/>
      <c r="L264" s="48">
        <v>439.12</v>
      </c>
      <c r="M264" s="48">
        <v>439.12</v>
      </c>
      <c r="N264" s="102">
        <v>0</v>
      </c>
      <c r="O264" s="102"/>
      <c r="P264" s="102">
        <v>0</v>
      </c>
      <c r="Q264" s="102"/>
      <c r="R264" s="102">
        <v>0</v>
      </c>
      <c r="S264" s="102"/>
      <c r="T264" s="102"/>
      <c r="U264" s="102"/>
      <c r="V264" s="102"/>
      <c r="W264" s="102"/>
    </row>
    <row r="265" spans="1:23" ht="10.5" customHeight="1">
      <c r="A265" s="103" t="s">
        <v>264</v>
      </c>
      <c r="B265" s="103"/>
      <c r="C265" s="103" t="s">
        <v>927</v>
      </c>
      <c r="D265" s="103"/>
      <c r="E265" s="103"/>
      <c r="F265" s="103" t="s">
        <v>928</v>
      </c>
      <c r="G265" s="103"/>
      <c r="H265" s="103"/>
      <c r="I265" s="103"/>
      <c r="J265" s="102">
        <v>0</v>
      </c>
      <c r="K265" s="102"/>
      <c r="L265" s="48">
        <v>0</v>
      </c>
      <c r="M265" s="48">
        <v>43.75</v>
      </c>
      <c r="N265" s="102">
        <v>43.75</v>
      </c>
      <c r="O265" s="102"/>
      <c r="P265" s="102">
        <v>0</v>
      </c>
      <c r="Q265" s="102"/>
      <c r="R265" s="102">
        <v>0</v>
      </c>
      <c r="S265" s="102"/>
      <c r="T265" s="102"/>
      <c r="U265" s="102"/>
      <c r="V265" s="102"/>
      <c r="W265" s="102"/>
    </row>
    <row r="266" spans="1:23" ht="10.5" customHeight="1">
      <c r="A266" s="103" t="s">
        <v>264</v>
      </c>
      <c r="B266" s="103"/>
      <c r="C266" s="103" t="s">
        <v>929</v>
      </c>
      <c r="D266" s="103"/>
      <c r="E266" s="103"/>
      <c r="F266" s="103" t="s">
        <v>930</v>
      </c>
      <c r="G266" s="103"/>
      <c r="H266" s="103"/>
      <c r="I266" s="103"/>
      <c r="J266" s="102">
        <v>0</v>
      </c>
      <c r="K266" s="102"/>
      <c r="L266" s="48">
        <v>0</v>
      </c>
      <c r="M266" s="48">
        <v>43.75</v>
      </c>
      <c r="N266" s="102">
        <v>43.75</v>
      </c>
      <c r="O266" s="102"/>
      <c r="P266" s="102">
        <v>0</v>
      </c>
      <c r="Q266" s="102"/>
      <c r="R266" s="102">
        <v>0</v>
      </c>
      <c r="S266" s="102"/>
      <c r="T266" s="102"/>
      <c r="U266" s="102"/>
      <c r="V266" s="102"/>
      <c r="W266" s="102"/>
    </row>
    <row r="267" spans="1:23" ht="10.5" customHeight="1">
      <c r="A267" s="103" t="s">
        <v>264</v>
      </c>
      <c r="B267" s="103"/>
      <c r="C267" s="103" t="s">
        <v>677</v>
      </c>
      <c r="D267" s="103"/>
      <c r="E267" s="103"/>
      <c r="F267" s="103" t="s">
        <v>678</v>
      </c>
      <c r="G267" s="103"/>
      <c r="H267" s="103"/>
      <c r="I267" s="103"/>
      <c r="J267" s="102">
        <v>0</v>
      </c>
      <c r="K267" s="102"/>
      <c r="L267" s="48">
        <v>2833</v>
      </c>
      <c r="M267" s="48">
        <v>3067</v>
      </c>
      <c r="N267" s="102">
        <v>234</v>
      </c>
      <c r="O267" s="102"/>
      <c r="P267" s="102">
        <v>0</v>
      </c>
      <c r="Q267" s="102"/>
      <c r="R267" s="102">
        <v>0</v>
      </c>
      <c r="S267" s="102"/>
      <c r="T267" s="102"/>
      <c r="U267" s="102"/>
      <c r="V267" s="102"/>
      <c r="W267" s="102"/>
    </row>
    <row r="268" spans="1:23" ht="10.5" customHeight="1">
      <c r="A268" s="103" t="s">
        <v>264</v>
      </c>
      <c r="B268" s="103"/>
      <c r="C268" s="103" t="s">
        <v>679</v>
      </c>
      <c r="D268" s="103"/>
      <c r="E268" s="103"/>
      <c r="F268" s="103" t="s">
        <v>680</v>
      </c>
      <c r="G268" s="103"/>
      <c r="H268" s="103"/>
      <c r="I268" s="103"/>
      <c r="J268" s="102">
        <v>0</v>
      </c>
      <c r="K268" s="102"/>
      <c r="L268" s="48">
        <v>2833</v>
      </c>
      <c r="M268" s="48">
        <v>3067</v>
      </c>
      <c r="N268" s="102">
        <v>234</v>
      </c>
      <c r="O268" s="102"/>
      <c r="P268" s="102">
        <v>0</v>
      </c>
      <c r="Q268" s="102"/>
      <c r="R268" s="102">
        <v>0</v>
      </c>
      <c r="S268" s="102"/>
      <c r="T268" s="102"/>
      <c r="U268" s="102"/>
      <c r="V268" s="102"/>
      <c r="W268" s="102"/>
    </row>
    <row r="269" spans="1:23" ht="18.75" customHeight="1">
      <c r="A269" s="103" t="s">
        <v>264</v>
      </c>
      <c r="B269" s="103"/>
      <c r="C269" s="103" t="s">
        <v>681</v>
      </c>
      <c r="D269" s="103"/>
      <c r="E269" s="103"/>
      <c r="F269" s="103" t="s">
        <v>682</v>
      </c>
      <c r="G269" s="103"/>
      <c r="H269" s="103"/>
      <c r="I269" s="103"/>
      <c r="J269" s="102">
        <v>0</v>
      </c>
      <c r="K269" s="102"/>
      <c r="L269" s="48">
        <v>0</v>
      </c>
      <c r="M269" s="48">
        <v>2310625.84</v>
      </c>
      <c r="N269" s="102">
        <v>2519917.76</v>
      </c>
      <c r="O269" s="102"/>
      <c r="P269" s="102">
        <v>0</v>
      </c>
      <c r="Q269" s="102"/>
      <c r="R269" s="102">
        <v>209291.92</v>
      </c>
      <c r="S269" s="102"/>
      <c r="T269" s="102"/>
      <c r="U269" s="102"/>
      <c r="V269" s="102"/>
      <c r="W269" s="102"/>
    </row>
    <row r="270" spans="1:23" ht="10.5" customHeight="1">
      <c r="A270" s="103" t="s">
        <v>264</v>
      </c>
      <c r="B270" s="103"/>
      <c r="C270" s="103" t="s">
        <v>683</v>
      </c>
      <c r="D270" s="103"/>
      <c r="E270" s="103"/>
      <c r="F270" s="103" t="s">
        <v>684</v>
      </c>
      <c r="G270" s="103"/>
      <c r="H270" s="103"/>
      <c r="I270" s="103"/>
      <c r="J270" s="102">
        <v>0</v>
      </c>
      <c r="K270" s="102"/>
      <c r="L270" s="48">
        <v>0</v>
      </c>
      <c r="M270" s="48">
        <v>166002.39</v>
      </c>
      <c r="N270" s="102">
        <v>185256.49</v>
      </c>
      <c r="O270" s="102"/>
      <c r="P270" s="102">
        <v>0</v>
      </c>
      <c r="Q270" s="102"/>
      <c r="R270" s="102">
        <v>19254.1</v>
      </c>
      <c r="S270" s="102"/>
      <c r="T270" s="102"/>
      <c r="U270" s="102"/>
      <c r="V270" s="102"/>
      <c r="W270" s="102"/>
    </row>
    <row r="271" spans="1:23" ht="10.5" customHeight="1">
      <c r="A271" s="103" t="s">
        <v>264</v>
      </c>
      <c r="B271" s="103"/>
      <c r="C271" s="103" t="s">
        <v>685</v>
      </c>
      <c r="D271" s="103"/>
      <c r="E271" s="103"/>
      <c r="F271" s="103" t="s">
        <v>686</v>
      </c>
      <c r="G271" s="103"/>
      <c r="H271" s="103"/>
      <c r="I271" s="103"/>
      <c r="J271" s="102">
        <v>0</v>
      </c>
      <c r="K271" s="102"/>
      <c r="L271" s="48">
        <v>0</v>
      </c>
      <c r="M271" s="48">
        <v>133361.41</v>
      </c>
      <c r="N271" s="102">
        <v>150122.05</v>
      </c>
      <c r="O271" s="102"/>
      <c r="P271" s="102">
        <v>0</v>
      </c>
      <c r="Q271" s="102"/>
      <c r="R271" s="102">
        <v>16760.64</v>
      </c>
      <c r="S271" s="102"/>
      <c r="T271" s="102"/>
      <c r="U271" s="102"/>
      <c r="V271" s="102"/>
      <c r="W271" s="102"/>
    </row>
    <row r="272" spans="1:23" ht="10.5" customHeight="1">
      <c r="A272" s="103" t="s">
        <v>264</v>
      </c>
      <c r="B272" s="103"/>
      <c r="C272" s="103" t="s">
        <v>687</v>
      </c>
      <c r="D272" s="103"/>
      <c r="E272" s="103"/>
      <c r="F272" s="103" t="s">
        <v>688</v>
      </c>
      <c r="G272" s="103"/>
      <c r="H272" s="103"/>
      <c r="I272" s="103"/>
      <c r="J272" s="102">
        <v>0</v>
      </c>
      <c r="K272" s="102"/>
      <c r="L272" s="48">
        <v>0</v>
      </c>
      <c r="M272" s="48">
        <v>17880</v>
      </c>
      <c r="N272" s="102">
        <v>17880</v>
      </c>
      <c r="O272" s="102"/>
      <c r="P272" s="102">
        <v>0</v>
      </c>
      <c r="Q272" s="102"/>
      <c r="R272" s="102">
        <v>0</v>
      </c>
      <c r="S272" s="102"/>
      <c r="T272" s="102"/>
      <c r="U272" s="102"/>
      <c r="V272" s="102"/>
      <c r="W272" s="102"/>
    </row>
    <row r="273" spans="1:23" ht="10.5" customHeight="1">
      <c r="A273" s="103" t="s">
        <v>264</v>
      </c>
      <c r="B273" s="103"/>
      <c r="C273" s="103" t="s">
        <v>689</v>
      </c>
      <c r="D273" s="103"/>
      <c r="E273" s="103"/>
      <c r="F273" s="103" t="s">
        <v>690</v>
      </c>
      <c r="G273" s="103"/>
      <c r="H273" s="103"/>
      <c r="I273" s="103"/>
      <c r="J273" s="102">
        <v>0</v>
      </c>
      <c r="K273" s="102"/>
      <c r="L273" s="48">
        <v>0</v>
      </c>
      <c r="M273" s="48">
        <v>10822.54</v>
      </c>
      <c r="N273" s="102">
        <v>13316</v>
      </c>
      <c r="O273" s="102"/>
      <c r="P273" s="102">
        <v>0</v>
      </c>
      <c r="Q273" s="102"/>
      <c r="R273" s="102">
        <v>2493.46</v>
      </c>
      <c r="S273" s="102"/>
      <c r="T273" s="102"/>
      <c r="U273" s="102"/>
      <c r="V273" s="102"/>
      <c r="W273" s="102"/>
    </row>
    <row r="274" spans="1:23" ht="10.5" customHeight="1">
      <c r="A274" s="103" t="s">
        <v>264</v>
      </c>
      <c r="B274" s="103"/>
      <c r="C274" s="103" t="s">
        <v>691</v>
      </c>
      <c r="D274" s="103"/>
      <c r="E274" s="103"/>
      <c r="F274" s="103" t="s">
        <v>692</v>
      </c>
      <c r="G274" s="103"/>
      <c r="H274" s="103"/>
      <c r="I274" s="103"/>
      <c r="J274" s="102">
        <v>0</v>
      </c>
      <c r="K274" s="102"/>
      <c r="L274" s="48">
        <v>0</v>
      </c>
      <c r="M274" s="48">
        <v>3938.44</v>
      </c>
      <c r="N274" s="102">
        <v>3938.44</v>
      </c>
      <c r="O274" s="102"/>
      <c r="P274" s="102">
        <v>0</v>
      </c>
      <c r="Q274" s="102"/>
      <c r="R274" s="102">
        <v>0</v>
      </c>
      <c r="S274" s="102"/>
      <c r="T274" s="102"/>
      <c r="U274" s="102"/>
      <c r="V274" s="102"/>
      <c r="W274" s="102"/>
    </row>
    <row r="275" spans="1:23" ht="10.5" customHeight="1">
      <c r="A275" s="103" t="s">
        <v>264</v>
      </c>
      <c r="B275" s="103"/>
      <c r="C275" s="103" t="s">
        <v>693</v>
      </c>
      <c r="D275" s="103"/>
      <c r="E275" s="103"/>
      <c r="F275" s="103" t="s">
        <v>694</v>
      </c>
      <c r="G275" s="103"/>
      <c r="H275" s="103"/>
      <c r="I275" s="103"/>
      <c r="J275" s="102">
        <v>0</v>
      </c>
      <c r="K275" s="102"/>
      <c r="L275" s="48">
        <v>0</v>
      </c>
      <c r="M275" s="48">
        <v>1706885.66</v>
      </c>
      <c r="N275" s="102">
        <v>1849526.47</v>
      </c>
      <c r="O275" s="102"/>
      <c r="P275" s="102">
        <v>0</v>
      </c>
      <c r="Q275" s="102"/>
      <c r="R275" s="102">
        <v>142640.81</v>
      </c>
      <c r="S275" s="102"/>
      <c r="T275" s="102"/>
      <c r="U275" s="102"/>
      <c r="V275" s="102"/>
      <c r="W275" s="102"/>
    </row>
    <row r="276" spans="1:23" ht="10.5" customHeight="1">
      <c r="A276" s="103" t="s">
        <v>264</v>
      </c>
      <c r="B276" s="103"/>
      <c r="C276" s="103" t="s">
        <v>695</v>
      </c>
      <c r="D276" s="103"/>
      <c r="E276" s="103"/>
      <c r="F276" s="103" t="s">
        <v>696</v>
      </c>
      <c r="G276" s="103"/>
      <c r="H276" s="103"/>
      <c r="I276" s="103"/>
      <c r="J276" s="102">
        <v>0</v>
      </c>
      <c r="K276" s="102"/>
      <c r="L276" s="48">
        <v>0</v>
      </c>
      <c r="M276" s="48">
        <v>1177489.54</v>
      </c>
      <c r="N276" s="102">
        <v>1320130.34</v>
      </c>
      <c r="O276" s="102"/>
      <c r="P276" s="102">
        <v>0</v>
      </c>
      <c r="Q276" s="102"/>
      <c r="R276" s="102">
        <v>142640.8</v>
      </c>
      <c r="S276" s="102"/>
      <c r="T276" s="102"/>
      <c r="U276" s="102"/>
      <c r="V276" s="102"/>
      <c r="W276" s="102"/>
    </row>
    <row r="277" spans="1:23" ht="10.5" customHeight="1">
      <c r="A277" s="103" t="s">
        <v>264</v>
      </c>
      <c r="B277" s="103"/>
      <c r="C277" s="103" t="s">
        <v>697</v>
      </c>
      <c r="D277" s="103"/>
      <c r="E277" s="103"/>
      <c r="F277" s="103" t="s">
        <v>698</v>
      </c>
      <c r="G277" s="103"/>
      <c r="H277" s="103"/>
      <c r="I277" s="103"/>
      <c r="J277" s="102">
        <v>0</v>
      </c>
      <c r="K277" s="102"/>
      <c r="L277" s="48">
        <v>0</v>
      </c>
      <c r="M277" s="48">
        <v>526900.8</v>
      </c>
      <c r="N277" s="102">
        <v>526900.81</v>
      </c>
      <c r="O277" s="102"/>
      <c r="P277" s="102">
        <v>0</v>
      </c>
      <c r="Q277" s="102"/>
      <c r="R277" s="102">
        <v>0.01</v>
      </c>
      <c r="S277" s="102"/>
      <c r="T277" s="102"/>
      <c r="U277" s="102"/>
      <c r="V277" s="102"/>
      <c r="W277" s="102"/>
    </row>
    <row r="278" spans="1:23" ht="10.5" customHeight="1">
      <c r="A278" s="103" t="s">
        <v>264</v>
      </c>
      <c r="B278" s="103"/>
      <c r="C278" s="103" t="s">
        <v>931</v>
      </c>
      <c r="D278" s="103"/>
      <c r="E278" s="103"/>
      <c r="F278" s="103" t="s">
        <v>932</v>
      </c>
      <c r="G278" s="103"/>
      <c r="H278" s="103"/>
      <c r="I278" s="103"/>
      <c r="J278" s="102">
        <v>0</v>
      </c>
      <c r="K278" s="102"/>
      <c r="L278" s="48">
        <v>0</v>
      </c>
      <c r="M278" s="48">
        <v>2495.32</v>
      </c>
      <c r="N278" s="102">
        <v>2495.32</v>
      </c>
      <c r="O278" s="102"/>
      <c r="P278" s="102">
        <v>0</v>
      </c>
      <c r="Q278" s="102"/>
      <c r="R278" s="102">
        <v>0</v>
      </c>
      <c r="S278" s="102"/>
      <c r="T278" s="102"/>
      <c r="U278" s="102"/>
      <c r="V278" s="102"/>
      <c r="W278" s="102"/>
    </row>
    <row r="279" spans="1:23" ht="10.5" customHeight="1">
      <c r="A279" s="103" t="s">
        <v>264</v>
      </c>
      <c r="B279" s="103"/>
      <c r="C279" s="103" t="s">
        <v>699</v>
      </c>
      <c r="D279" s="103"/>
      <c r="E279" s="103"/>
      <c r="F279" s="103" t="s">
        <v>700</v>
      </c>
      <c r="G279" s="103"/>
      <c r="H279" s="103"/>
      <c r="I279" s="103"/>
      <c r="J279" s="102">
        <v>0</v>
      </c>
      <c r="K279" s="102"/>
      <c r="L279" s="48">
        <v>0</v>
      </c>
      <c r="M279" s="48">
        <v>197625.2</v>
      </c>
      <c r="N279" s="102">
        <v>214750.73</v>
      </c>
      <c r="O279" s="102"/>
      <c r="P279" s="102">
        <v>0</v>
      </c>
      <c r="Q279" s="102"/>
      <c r="R279" s="102">
        <v>17125.53</v>
      </c>
      <c r="S279" s="102"/>
      <c r="T279" s="102"/>
      <c r="U279" s="102"/>
      <c r="V279" s="102"/>
      <c r="W279" s="102"/>
    </row>
    <row r="280" spans="1:23" ht="10.5" customHeight="1">
      <c r="A280" s="103" t="s">
        <v>264</v>
      </c>
      <c r="B280" s="103"/>
      <c r="C280" s="103" t="s">
        <v>701</v>
      </c>
      <c r="D280" s="103"/>
      <c r="E280" s="103"/>
      <c r="F280" s="103" t="s">
        <v>702</v>
      </c>
      <c r="G280" s="103"/>
      <c r="H280" s="103"/>
      <c r="I280" s="103"/>
      <c r="J280" s="102">
        <v>0</v>
      </c>
      <c r="K280" s="102"/>
      <c r="L280" s="48">
        <v>0</v>
      </c>
      <c r="M280" s="48">
        <v>118104.25</v>
      </c>
      <c r="N280" s="102">
        <v>134478</v>
      </c>
      <c r="O280" s="102"/>
      <c r="P280" s="102">
        <v>0</v>
      </c>
      <c r="Q280" s="102"/>
      <c r="R280" s="102">
        <v>16373.75</v>
      </c>
      <c r="S280" s="102"/>
      <c r="T280" s="102"/>
      <c r="U280" s="102"/>
      <c r="V280" s="102"/>
      <c r="W280" s="102"/>
    </row>
    <row r="281" spans="1:23" ht="10.5" customHeight="1">
      <c r="A281" s="103" t="s">
        <v>264</v>
      </c>
      <c r="B281" s="103"/>
      <c r="C281" s="103" t="s">
        <v>703</v>
      </c>
      <c r="D281" s="103"/>
      <c r="E281" s="103"/>
      <c r="F281" s="103" t="s">
        <v>704</v>
      </c>
      <c r="G281" s="103"/>
      <c r="H281" s="103"/>
      <c r="I281" s="103"/>
      <c r="J281" s="102">
        <v>0</v>
      </c>
      <c r="K281" s="102"/>
      <c r="L281" s="48">
        <v>0</v>
      </c>
      <c r="M281" s="48">
        <v>75370.98</v>
      </c>
      <c r="N281" s="102">
        <v>75370.98</v>
      </c>
      <c r="O281" s="102"/>
      <c r="P281" s="102">
        <v>0</v>
      </c>
      <c r="Q281" s="102"/>
      <c r="R281" s="102">
        <v>0</v>
      </c>
      <c r="S281" s="102"/>
      <c r="T281" s="102"/>
      <c r="U281" s="102"/>
      <c r="V281" s="102"/>
      <c r="W281" s="102"/>
    </row>
    <row r="282" spans="1:23" ht="10.5" customHeight="1">
      <c r="A282" s="103" t="s">
        <v>264</v>
      </c>
      <c r="B282" s="103"/>
      <c r="C282" s="103" t="s">
        <v>705</v>
      </c>
      <c r="D282" s="103"/>
      <c r="E282" s="103"/>
      <c r="F282" s="103" t="s">
        <v>706</v>
      </c>
      <c r="G282" s="103"/>
      <c r="H282" s="103"/>
      <c r="I282" s="103"/>
      <c r="J282" s="102">
        <v>0</v>
      </c>
      <c r="K282" s="102"/>
      <c r="L282" s="48">
        <v>0</v>
      </c>
      <c r="M282" s="48">
        <v>4149.97</v>
      </c>
      <c r="N282" s="102">
        <v>4901.75</v>
      </c>
      <c r="O282" s="102"/>
      <c r="P282" s="102">
        <v>0</v>
      </c>
      <c r="Q282" s="102"/>
      <c r="R282" s="102">
        <v>751.78</v>
      </c>
      <c r="S282" s="102"/>
      <c r="T282" s="102"/>
      <c r="U282" s="102"/>
      <c r="V282" s="102"/>
      <c r="W282" s="102"/>
    </row>
    <row r="283" spans="1:23" ht="10.5" customHeight="1">
      <c r="A283" s="103" t="s">
        <v>264</v>
      </c>
      <c r="B283" s="103"/>
      <c r="C283" s="103" t="s">
        <v>707</v>
      </c>
      <c r="D283" s="103"/>
      <c r="E283" s="103"/>
      <c r="F283" s="103" t="s">
        <v>708</v>
      </c>
      <c r="G283" s="103"/>
      <c r="H283" s="103"/>
      <c r="I283" s="103"/>
      <c r="J283" s="102">
        <v>0</v>
      </c>
      <c r="K283" s="102"/>
      <c r="L283" s="48">
        <v>0</v>
      </c>
      <c r="M283" s="48">
        <v>1817.88</v>
      </c>
      <c r="N283" s="102">
        <v>2322.24</v>
      </c>
      <c r="O283" s="102"/>
      <c r="P283" s="102">
        <v>0</v>
      </c>
      <c r="Q283" s="102"/>
      <c r="R283" s="102">
        <v>504.36</v>
      </c>
      <c r="S283" s="102"/>
      <c r="T283" s="102"/>
      <c r="U283" s="102"/>
      <c r="V283" s="102"/>
      <c r="W283" s="102"/>
    </row>
    <row r="284" spans="1:23" ht="10.5" customHeight="1">
      <c r="A284" s="103" t="s">
        <v>264</v>
      </c>
      <c r="B284" s="103"/>
      <c r="C284" s="103" t="s">
        <v>709</v>
      </c>
      <c r="D284" s="103"/>
      <c r="E284" s="103"/>
      <c r="F284" s="103" t="s">
        <v>710</v>
      </c>
      <c r="G284" s="103"/>
      <c r="H284" s="103"/>
      <c r="I284" s="103"/>
      <c r="J284" s="102">
        <v>0</v>
      </c>
      <c r="K284" s="102"/>
      <c r="L284" s="48">
        <v>0</v>
      </c>
      <c r="M284" s="48">
        <v>1817.88</v>
      </c>
      <c r="N284" s="102">
        <v>2322.24</v>
      </c>
      <c r="O284" s="102"/>
      <c r="P284" s="102">
        <v>0</v>
      </c>
      <c r="Q284" s="102"/>
      <c r="R284" s="102">
        <v>504.36</v>
      </c>
      <c r="S284" s="102"/>
      <c r="T284" s="102"/>
      <c r="U284" s="102"/>
      <c r="V284" s="102"/>
      <c r="W284" s="102"/>
    </row>
    <row r="285" spans="1:23" ht="10.5" customHeight="1">
      <c r="A285" s="103" t="s">
        <v>264</v>
      </c>
      <c r="B285" s="103"/>
      <c r="C285" s="103" t="s">
        <v>933</v>
      </c>
      <c r="D285" s="103"/>
      <c r="E285" s="103"/>
      <c r="F285" s="103" t="s">
        <v>934</v>
      </c>
      <c r="G285" s="103"/>
      <c r="H285" s="103"/>
      <c r="I285" s="103"/>
      <c r="J285" s="102">
        <v>0</v>
      </c>
      <c r="K285" s="102"/>
      <c r="L285" s="48">
        <v>0</v>
      </c>
      <c r="M285" s="48">
        <v>1961.72</v>
      </c>
      <c r="N285" s="102">
        <v>1961.72</v>
      </c>
      <c r="O285" s="102"/>
      <c r="P285" s="102">
        <v>0</v>
      </c>
      <c r="Q285" s="102"/>
      <c r="R285" s="102">
        <v>0</v>
      </c>
      <c r="S285" s="102"/>
      <c r="T285" s="102"/>
      <c r="U285" s="102"/>
      <c r="V285" s="102"/>
      <c r="W285" s="102"/>
    </row>
    <row r="286" spans="1:23" ht="10.5" customHeight="1">
      <c r="A286" s="103" t="s">
        <v>264</v>
      </c>
      <c r="B286" s="103"/>
      <c r="C286" s="103" t="s">
        <v>935</v>
      </c>
      <c r="D286" s="103"/>
      <c r="E286" s="103"/>
      <c r="F286" s="103" t="s">
        <v>936</v>
      </c>
      <c r="G286" s="103"/>
      <c r="H286" s="103"/>
      <c r="I286" s="103"/>
      <c r="J286" s="102">
        <v>0</v>
      </c>
      <c r="K286" s="102"/>
      <c r="L286" s="48">
        <v>0</v>
      </c>
      <c r="M286" s="48">
        <v>1961.72</v>
      </c>
      <c r="N286" s="102">
        <v>1961.72</v>
      </c>
      <c r="O286" s="102"/>
      <c r="P286" s="102">
        <v>0</v>
      </c>
      <c r="Q286" s="102"/>
      <c r="R286" s="102">
        <v>0</v>
      </c>
      <c r="S286" s="102"/>
      <c r="T286" s="102"/>
      <c r="U286" s="102"/>
      <c r="V286" s="102"/>
      <c r="W286" s="102"/>
    </row>
    <row r="287" spans="1:23" ht="10.5" customHeight="1">
      <c r="A287" s="103" t="s">
        <v>264</v>
      </c>
      <c r="B287" s="103"/>
      <c r="C287" s="103" t="s">
        <v>711</v>
      </c>
      <c r="D287" s="103"/>
      <c r="E287" s="103"/>
      <c r="F287" s="103" t="s">
        <v>712</v>
      </c>
      <c r="G287" s="103"/>
      <c r="H287" s="103"/>
      <c r="I287" s="103"/>
      <c r="J287" s="102">
        <v>0</v>
      </c>
      <c r="K287" s="102"/>
      <c r="L287" s="48">
        <v>0</v>
      </c>
      <c r="M287" s="48">
        <v>1313.78</v>
      </c>
      <c r="N287" s="102">
        <v>1330.1</v>
      </c>
      <c r="O287" s="102"/>
      <c r="P287" s="102">
        <v>0</v>
      </c>
      <c r="Q287" s="102"/>
      <c r="R287" s="102">
        <v>16.32</v>
      </c>
      <c r="S287" s="102"/>
      <c r="T287" s="102"/>
      <c r="U287" s="102"/>
      <c r="V287" s="102"/>
      <c r="W287" s="102"/>
    </row>
    <row r="288" spans="1:23" ht="10.5" customHeight="1">
      <c r="A288" s="103" t="s">
        <v>264</v>
      </c>
      <c r="B288" s="103"/>
      <c r="C288" s="103" t="s">
        <v>713</v>
      </c>
      <c r="D288" s="103"/>
      <c r="E288" s="103"/>
      <c r="F288" s="103" t="s">
        <v>714</v>
      </c>
      <c r="G288" s="103"/>
      <c r="H288" s="103"/>
      <c r="I288" s="103"/>
      <c r="J288" s="102">
        <v>0</v>
      </c>
      <c r="K288" s="102"/>
      <c r="L288" s="48">
        <v>0</v>
      </c>
      <c r="M288" s="48">
        <v>1313.78</v>
      </c>
      <c r="N288" s="102">
        <v>1330.1</v>
      </c>
      <c r="O288" s="102"/>
      <c r="P288" s="102">
        <v>0</v>
      </c>
      <c r="Q288" s="102"/>
      <c r="R288" s="102">
        <v>16.32</v>
      </c>
      <c r="S288" s="102"/>
      <c r="T288" s="102"/>
      <c r="U288" s="102"/>
      <c r="V288" s="102"/>
      <c r="W288" s="102"/>
    </row>
    <row r="289" spans="1:23" ht="10.5" customHeight="1">
      <c r="A289" s="103" t="s">
        <v>264</v>
      </c>
      <c r="B289" s="103"/>
      <c r="C289" s="103" t="s">
        <v>715</v>
      </c>
      <c r="D289" s="103"/>
      <c r="E289" s="103"/>
      <c r="F289" s="103" t="s">
        <v>716</v>
      </c>
      <c r="G289" s="103"/>
      <c r="H289" s="103"/>
      <c r="I289" s="103"/>
      <c r="J289" s="102">
        <v>0</v>
      </c>
      <c r="K289" s="102"/>
      <c r="L289" s="48">
        <v>0</v>
      </c>
      <c r="M289" s="48">
        <v>500.02</v>
      </c>
      <c r="N289" s="102">
        <v>500.02</v>
      </c>
      <c r="O289" s="102"/>
      <c r="P289" s="102">
        <v>0</v>
      </c>
      <c r="Q289" s="102"/>
      <c r="R289" s="102">
        <v>0</v>
      </c>
      <c r="S289" s="102"/>
      <c r="T289" s="102"/>
      <c r="U289" s="102"/>
      <c r="V289" s="102"/>
      <c r="W289" s="102"/>
    </row>
    <row r="290" spans="1:23" ht="10.5" customHeight="1">
      <c r="A290" s="103" t="s">
        <v>264</v>
      </c>
      <c r="B290" s="103"/>
      <c r="C290" s="103" t="s">
        <v>717</v>
      </c>
      <c r="D290" s="103"/>
      <c r="E290" s="103"/>
      <c r="F290" s="103" t="s">
        <v>718</v>
      </c>
      <c r="G290" s="103"/>
      <c r="H290" s="103"/>
      <c r="I290" s="103"/>
      <c r="J290" s="102">
        <v>0</v>
      </c>
      <c r="K290" s="102"/>
      <c r="L290" s="48">
        <v>0</v>
      </c>
      <c r="M290" s="48">
        <v>500.02</v>
      </c>
      <c r="N290" s="102">
        <v>500.02</v>
      </c>
      <c r="O290" s="102"/>
      <c r="P290" s="102">
        <v>0</v>
      </c>
      <c r="Q290" s="102"/>
      <c r="R290" s="102">
        <v>0</v>
      </c>
      <c r="S290" s="102"/>
      <c r="T290" s="102"/>
      <c r="U290" s="102"/>
      <c r="V290" s="102"/>
      <c r="W290" s="102"/>
    </row>
    <row r="291" spans="1:23" ht="10.5" customHeight="1">
      <c r="A291" s="103" t="s">
        <v>264</v>
      </c>
      <c r="B291" s="103"/>
      <c r="C291" s="103" t="s">
        <v>719</v>
      </c>
      <c r="D291" s="103"/>
      <c r="E291" s="103"/>
      <c r="F291" s="103" t="s">
        <v>720</v>
      </c>
      <c r="G291" s="103"/>
      <c r="H291" s="103"/>
      <c r="I291" s="103"/>
      <c r="J291" s="102">
        <v>0</v>
      </c>
      <c r="K291" s="102"/>
      <c r="L291" s="48">
        <v>0</v>
      </c>
      <c r="M291" s="48">
        <v>1793.72</v>
      </c>
      <c r="N291" s="102">
        <v>1796.53</v>
      </c>
      <c r="O291" s="102"/>
      <c r="P291" s="102">
        <v>0</v>
      </c>
      <c r="Q291" s="102"/>
      <c r="R291" s="102">
        <v>2.81</v>
      </c>
      <c r="S291" s="102"/>
      <c r="T291" s="102"/>
      <c r="U291" s="102"/>
      <c r="V291" s="102"/>
      <c r="W291" s="102"/>
    </row>
    <row r="292" spans="1:23" ht="10.5" customHeight="1">
      <c r="A292" s="103" t="s">
        <v>264</v>
      </c>
      <c r="B292" s="103"/>
      <c r="C292" s="103" t="s">
        <v>721</v>
      </c>
      <c r="D292" s="103"/>
      <c r="E292" s="103"/>
      <c r="F292" s="103" t="s">
        <v>722</v>
      </c>
      <c r="G292" s="103"/>
      <c r="H292" s="103"/>
      <c r="I292" s="103"/>
      <c r="J292" s="102">
        <v>0</v>
      </c>
      <c r="K292" s="102"/>
      <c r="L292" s="48">
        <v>0</v>
      </c>
      <c r="M292" s="48">
        <v>1793.72</v>
      </c>
      <c r="N292" s="102">
        <v>1796.53</v>
      </c>
      <c r="O292" s="102"/>
      <c r="P292" s="102">
        <v>0</v>
      </c>
      <c r="Q292" s="102"/>
      <c r="R292" s="102">
        <v>2.81</v>
      </c>
      <c r="S292" s="102"/>
      <c r="T292" s="102"/>
      <c r="U292" s="102"/>
      <c r="V292" s="102"/>
      <c r="W292" s="102"/>
    </row>
    <row r="293" spans="1:23" ht="10.5" customHeight="1">
      <c r="A293" s="103" t="s">
        <v>264</v>
      </c>
      <c r="B293" s="103"/>
      <c r="C293" s="103" t="s">
        <v>723</v>
      </c>
      <c r="D293" s="103"/>
      <c r="E293" s="103"/>
      <c r="F293" s="103" t="s">
        <v>724</v>
      </c>
      <c r="G293" s="103"/>
      <c r="H293" s="103"/>
      <c r="I293" s="103"/>
      <c r="J293" s="102">
        <v>0</v>
      </c>
      <c r="K293" s="102"/>
      <c r="L293" s="48">
        <v>0</v>
      </c>
      <c r="M293" s="48">
        <v>232725.47</v>
      </c>
      <c r="N293" s="102">
        <v>262473.46</v>
      </c>
      <c r="O293" s="102"/>
      <c r="P293" s="102">
        <v>0</v>
      </c>
      <c r="Q293" s="102"/>
      <c r="R293" s="102">
        <v>29747.99</v>
      </c>
      <c r="S293" s="102"/>
      <c r="T293" s="102"/>
      <c r="U293" s="102"/>
      <c r="V293" s="102"/>
      <c r="W293" s="102"/>
    </row>
    <row r="294" spans="1:23" ht="10.5" customHeight="1">
      <c r="A294" s="103" t="s">
        <v>264</v>
      </c>
      <c r="B294" s="103"/>
      <c r="C294" s="103" t="s">
        <v>725</v>
      </c>
      <c r="D294" s="103"/>
      <c r="E294" s="103"/>
      <c r="F294" s="103" t="s">
        <v>726</v>
      </c>
      <c r="G294" s="103"/>
      <c r="H294" s="103"/>
      <c r="I294" s="103"/>
      <c r="J294" s="102">
        <v>0</v>
      </c>
      <c r="K294" s="102"/>
      <c r="L294" s="48">
        <v>0</v>
      </c>
      <c r="M294" s="48">
        <v>221872.37</v>
      </c>
      <c r="N294" s="102">
        <v>251620.36</v>
      </c>
      <c r="O294" s="102"/>
      <c r="P294" s="102">
        <v>0</v>
      </c>
      <c r="Q294" s="102"/>
      <c r="R294" s="102">
        <v>29747.99</v>
      </c>
      <c r="S294" s="102"/>
      <c r="T294" s="102"/>
      <c r="U294" s="102"/>
      <c r="V294" s="102"/>
      <c r="W294" s="102"/>
    </row>
    <row r="295" spans="1:23" ht="10.5" customHeight="1">
      <c r="A295" s="103" t="s">
        <v>264</v>
      </c>
      <c r="B295" s="103"/>
      <c r="C295" s="103" t="s">
        <v>727</v>
      </c>
      <c r="D295" s="103"/>
      <c r="E295" s="103"/>
      <c r="F295" s="103" t="s">
        <v>728</v>
      </c>
      <c r="G295" s="103"/>
      <c r="H295" s="103"/>
      <c r="I295" s="103"/>
      <c r="J295" s="102">
        <v>0</v>
      </c>
      <c r="K295" s="102"/>
      <c r="L295" s="48">
        <v>0</v>
      </c>
      <c r="M295" s="48">
        <v>10374.8</v>
      </c>
      <c r="N295" s="102">
        <v>10374.8</v>
      </c>
      <c r="O295" s="102"/>
      <c r="P295" s="102">
        <v>0</v>
      </c>
      <c r="Q295" s="102"/>
      <c r="R295" s="102">
        <v>0</v>
      </c>
      <c r="S295" s="102"/>
      <c r="T295" s="102"/>
      <c r="U295" s="102"/>
      <c r="V295" s="102"/>
      <c r="W295" s="102"/>
    </row>
    <row r="296" spans="1:23" ht="10.5" customHeight="1">
      <c r="A296" s="103" t="s">
        <v>264</v>
      </c>
      <c r="B296" s="103"/>
      <c r="C296" s="103" t="s">
        <v>729</v>
      </c>
      <c r="D296" s="103"/>
      <c r="E296" s="103"/>
      <c r="F296" s="103" t="s">
        <v>730</v>
      </c>
      <c r="G296" s="103"/>
      <c r="H296" s="103"/>
      <c r="I296" s="103"/>
      <c r="J296" s="102">
        <v>0</v>
      </c>
      <c r="K296" s="102"/>
      <c r="L296" s="48">
        <v>0</v>
      </c>
      <c r="M296" s="48">
        <v>478.3</v>
      </c>
      <c r="N296" s="102">
        <v>478.3</v>
      </c>
      <c r="O296" s="102"/>
      <c r="P296" s="102">
        <v>0</v>
      </c>
      <c r="Q296" s="102"/>
      <c r="R296" s="102">
        <v>0</v>
      </c>
      <c r="S296" s="102"/>
      <c r="T296" s="102"/>
      <c r="U296" s="102"/>
      <c r="V296" s="102"/>
      <c r="W296" s="102"/>
    </row>
    <row r="297" spans="1:23" ht="18.75" customHeight="1">
      <c r="A297" s="103" t="s">
        <v>264</v>
      </c>
      <c r="B297" s="103"/>
      <c r="C297" s="103" t="s">
        <v>731</v>
      </c>
      <c r="D297" s="103"/>
      <c r="E297" s="103"/>
      <c r="F297" s="103" t="s">
        <v>732</v>
      </c>
      <c r="G297" s="103"/>
      <c r="H297" s="103"/>
      <c r="I297" s="103"/>
      <c r="J297" s="102">
        <v>0</v>
      </c>
      <c r="K297" s="102"/>
      <c r="L297" s="48">
        <v>209427.65</v>
      </c>
      <c r="M297" s="48">
        <v>756756</v>
      </c>
      <c r="N297" s="102">
        <v>547328.35</v>
      </c>
      <c r="O297" s="102"/>
      <c r="P297" s="102">
        <v>0</v>
      </c>
      <c r="Q297" s="102"/>
      <c r="R297" s="102">
        <v>0</v>
      </c>
      <c r="S297" s="102"/>
      <c r="T297" s="102"/>
      <c r="U297" s="102"/>
      <c r="V297" s="102"/>
      <c r="W297" s="102"/>
    </row>
    <row r="298" spans="1:23" ht="10.5" customHeight="1">
      <c r="A298" s="103" t="s">
        <v>264</v>
      </c>
      <c r="B298" s="103"/>
      <c r="C298" s="103" t="s">
        <v>733</v>
      </c>
      <c r="D298" s="103"/>
      <c r="E298" s="103"/>
      <c r="F298" s="103" t="s">
        <v>734</v>
      </c>
      <c r="G298" s="103"/>
      <c r="H298" s="103"/>
      <c r="I298" s="103"/>
      <c r="J298" s="102">
        <v>0</v>
      </c>
      <c r="K298" s="102"/>
      <c r="L298" s="48">
        <v>31303.94</v>
      </c>
      <c r="M298" s="48">
        <v>2366755.4</v>
      </c>
      <c r="N298" s="102">
        <v>2659510.36</v>
      </c>
      <c r="O298" s="102"/>
      <c r="P298" s="102">
        <v>0</v>
      </c>
      <c r="Q298" s="102"/>
      <c r="R298" s="102">
        <v>324058.9</v>
      </c>
      <c r="S298" s="102"/>
      <c r="T298" s="102"/>
      <c r="U298" s="102"/>
      <c r="V298" s="102"/>
      <c r="W298" s="102"/>
    </row>
    <row r="299" spans="1:23" ht="10.5" customHeight="1">
      <c r="A299" s="103" t="s">
        <v>264</v>
      </c>
      <c r="B299" s="103"/>
      <c r="C299" s="103" t="s">
        <v>937</v>
      </c>
      <c r="D299" s="103"/>
      <c r="E299" s="103"/>
      <c r="F299" s="103" t="s">
        <v>632</v>
      </c>
      <c r="G299" s="103"/>
      <c r="H299" s="103"/>
      <c r="I299" s="103"/>
      <c r="J299" s="102">
        <v>0</v>
      </c>
      <c r="K299" s="102"/>
      <c r="L299" s="48">
        <v>0</v>
      </c>
      <c r="M299" s="48">
        <v>30209</v>
      </c>
      <c r="N299" s="102">
        <v>30209</v>
      </c>
      <c r="O299" s="102"/>
      <c r="P299" s="102">
        <v>0</v>
      </c>
      <c r="Q299" s="102"/>
      <c r="R299" s="102">
        <v>0</v>
      </c>
      <c r="S299" s="102"/>
      <c r="T299" s="102"/>
      <c r="U299" s="102"/>
      <c r="V299" s="102"/>
      <c r="W299" s="102"/>
    </row>
    <row r="300" spans="1:23" ht="10.5" customHeight="1">
      <c r="A300" s="103" t="s">
        <v>264</v>
      </c>
      <c r="B300" s="103"/>
      <c r="C300" s="103" t="s">
        <v>938</v>
      </c>
      <c r="D300" s="103"/>
      <c r="E300" s="103"/>
      <c r="F300" s="103" t="s">
        <v>121</v>
      </c>
      <c r="G300" s="103"/>
      <c r="H300" s="103"/>
      <c r="I300" s="103"/>
      <c r="J300" s="102">
        <v>0</v>
      </c>
      <c r="K300" s="102"/>
      <c r="L300" s="48">
        <v>0</v>
      </c>
      <c r="M300" s="48">
        <v>30209</v>
      </c>
      <c r="N300" s="102">
        <v>30209</v>
      </c>
      <c r="O300" s="102"/>
      <c r="P300" s="102">
        <v>0</v>
      </c>
      <c r="Q300" s="102"/>
      <c r="R300" s="102">
        <v>0</v>
      </c>
      <c r="S300" s="102"/>
      <c r="T300" s="102"/>
      <c r="U300" s="102"/>
      <c r="V300" s="102"/>
      <c r="W300" s="102"/>
    </row>
    <row r="301" spans="1:23" ht="10.5" customHeight="1">
      <c r="A301" s="103" t="s">
        <v>264</v>
      </c>
      <c r="B301" s="103"/>
      <c r="C301" s="103" t="s">
        <v>735</v>
      </c>
      <c r="D301" s="103"/>
      <c r="E301" s="103"/>
      <c r="F301" s="103" t="s">
        <v>42</v>
      </c>
      <c r="G301" s="103"/>
      <c r="H301" s="103"/>
      <c r="I301" s="103"/>
      <c r="J301" s="102">
        <v>0</v>
      </c>
      <c r="K301" s="102"/>
      <c r="L301" s="48">
        <v>3454.48</v>
      </c>
      <c r="M301" s="48">
        <v>3454.48</v>
      </c>
      <c r="N301" s="102">
        <v>0</v>
      </c>
      <c r="O301" s="102"/>
      <c r="P301" s="102">
        <v>0</v>
      </c>
      <c r="Q301" s="102"/>
      <c r="R301" s="102">
        <v>0</v>
      </c>
      <c r="S301" s="102"/>
      <c r="T301" s="102"/>
      <c r="U301" s="102"/>
      <c r="V301" s="102"/>
      <c r="W301" s="102"/>
    </row>
    <row r="302" spans="1:23" ht="10.5" customHeight="1">
      <c r="A302" s="103" t="s">
        <v>264</v>
      </c>
      <c r="B302" s="103"/>
      <c r="C302" s="103" t="s">
        <v>736</v>
      </c>
      <c r="D302" s="103"/>
      <c r="E302" s="103"/>
      <c r="F302" s="103" t="s">
        <v>57</v>
      </c>
      <c r="G302" s="103"/>
      <c r="H302" s="103"/>
      <c r="I302" s="103"/>
      <c r="J302" s="102">
        <v>0</v>
      </c>
      <c r="K302" s="102"/>
      <c r="L302" s="48">
        <v>3454.48</v>
      </c>
      <c r="M302" s="48">
        <v>3454.48</v>
      </c>
      <c r="N302" s="102">
        <v>0</v>
      </c>
      <c r="O302" s="102"/>
      <c r="P302" s="102">
        <v>0</v>
      </c>
      <c r="Q302" s="102"/>
      <c r="R302" s="102">
        <v>0</v>
      </c>
      <c r="S302" s="102"/>
      <c r="T302" s="102"/>
      <c r="U302" s="102"/>
      <c r="V302" s="102"/>
      <c r="W302" s="102"/>
    </row>
    <row r="303" spans="1:23" ht="18.75" customHeight="1">
      <c r="A303" s="103" t="s">
        <v>264</v>
      </c>
      <c r="B303" s="103"/>
      <c r="C303" s="103" t="s">
        <v>737</v>
      </c>
      <c r="D303" s="103"/>
      <c r="E303" s="103"/>
      <c r="F303" s="103" t="s">
        <v>738</v>
      </c>
      <c r="G303" s="103"/>
      <c r="H303" s="103"/>
      <c r="I303" s="103"/>
      <c r="J303" s="102">
        <v>0</v>
      </c>
      <c r="K303" s="102"/>
      <c r="L303" s="48">
        <v>27849.46</v>
      </c>
      <c r="M303" s="48">
        <v>30436.41</v>
      </c>
      <c r="N303" s="102">
        <v>5085.95</v>
      </c>
      <c r="O303" s="102"/>
      <c r="P303" s="102">
        <v>0</v>
      </c>
      <c r="Q303" s="102"/>
      <c r="R303" s="102">
        <v>2499</v>
      </c>
      <c r="S303" s="102"/>
      <c r="T303" s="102"/>
      <c r="U303" s="102"/>
      <c r="V303" s="102"/>
      <c r="W303" s="102"/>
    </row>
    <row r="304" spans="1:23" ht="10.5" customHeight="1">
      <c r="A304" s="103" t="s">
        <v>264</v>
      </c>
      <c r="B304" s="103"/>
      <c r="C304" s="103" t="s">
        <v>739</v>
      </c>
      <c r="D304" s="103"/>
      <c r="E304" s="103"/>
      <c r="F304" s="103" t="s">
        <v>740</v>
      </c>
      <c r="G304" s="103"/>
      <c r="H304" s="103"/>
      <c r="I304" s="103"/>
      <c r="J304" s="102">
        <v>0</v>
      </c>
      <c r="K304" s="102"/>
      <c r="L304" s="48">
        <v>2193.01</v>
      </c>
      <c r="M304" s="48">
        <v>4488.01</v>
      </c>
      <c r="N304" s="102">
        <v>2295</v>
      </c>
      <c r="O304" s="102"/>
      <c r="P304" s="102">
        <v>0</v>
      </c>
      <c r="Q304" s="102"/>
      <c r="R304" s="102">
        <v>0</v>
      </c>
      <c r="S304" s="102"/>
      <c r="T304" s="102"/>
      <c r="U304" s="102"/>
      <c r="V304" s="102"/>
      <c r="W304" s="102"/>
    </row>
    <row r="305" spans="1:23" ht="10.5" customHeight="1">
      <c r="A305" s="103" t="s">
        <v>264</v>
      </c>
      <c r="B305" s="103"/>
      <c r="C305" s="103" t="s">
        <v>741</v>
      </c>
      <c r="D305" s="103"/>
      <c r="E305" s="103"/>
      <c r="F305" s="103" t="s">
        <v>113</v>
      </c>
      <c r="G305" s="103"/>
      <c r="H305" s="103"/>
      <c r="I305" s="103"/>
      <c r="J305" s="102">
        <v>0</v>
      </c>
      <c r="K305" s="102"/>
      <c r="L305" s="48">
        <v>1343.05</v>
      </c>
      <c r="M305" s="48">
        <v>1343.05</v>
      </c>
      <c r="N305" s="102">
        <v>0</v>
      </c>
      <c r="O305" s="102"/>
      <c r="P305" s="102">
        <v>0</v>
      </c>
      <c r="Q305" s="102"/>
      <c r="R305" s="102">
        <v>0</v>
      </c>
      <c r="S305" s="102"/>
      <c r="T305" s="102"/>
      <c r="U305" s="102"/>
      <c r="V305" s="102"/>
      <c r="W305" s="102"/>
    </row>
    <row r="306" spans="1:23" ht="10.5" customHeight="1">
      <c r="A306" s="103" t="s">
        <v>264</v>
      </c>
      <c r="B306" s="103"/>
      <c r="C306" s="103" t="s">
        <v>742</v>
      </c>
      <c r="D306" s="103"/>
      <c r="E306" s="103"/>
      <c r="F306" s="103" t="s">
        <v>235</v>
      </c>
      <c r="G306" s="103"/>
      <c r="H306" s="103"/>
      <c r="I306" s="103"/>
      <c r="J306" s="102">
        <v>0</v>
      </c>
      <c r="K306" s="102"/>
      <c r="L306" s="48">
        <v>0</v>
      </c>
      <c r="M306" s="48">
        <v>2295</v>
      </c>
      <c r="N306" s="102">
        <v>2295</v>
      </c>
      <c r="O306" s="102"/>
      <c r="P306" s="102">
        <v>0</v>
      </c>
      <c r="Q306" s="102"/>
      <c r="R306" s="102">
        <v>0</v>
      </c>
      <c r="S306" s="102"/>
      <c r="T306" s="102"/>
      <c r="U306" s="102"/>
      <c r="V306" s="102"/>
      <c r="W306" s="102"/>
    </row>
    <row r="307" spans="1:23" ht="10.5" customHeight="1">
      <c r="A307" s="103" t="s">
        <v>264</v>
      </c>
      <c r="B307" s="103"/>
      <c r="C307" s="103" t="s">
        <v>743</v>
      </c>
      <c r="D307" s="103"/>
      <c r="E307" s="103"/>
      <c r="F307" s="103" t="s">
        <v>133</v>
      </c>
      <c r="G307" s="103"/>
      <c r="H307" s="103"/>
      <c r="I307" s="103"/>
      <c r="J307" s="102">
        <v>0</v>
      </c>
      <c r="K307" s="102"/>
      <c r="L307" s="48">
        <v>849.96</v>
      </c>
      <c r="M307" s="48">
        <v>849.96</v>
      </c>
      <c r="N307" s="102">
        <v>0</v>
      </c>
      <c r="O307" s="102"/>
      <c r="P307" s="102">
        <v>0</v>
      </c>
      <c r="Q307" s="102"/>
      <c r="R307" s="102">
        <v>0</v>
      </c>
      <c r="S307" s="102"/>
      <c r="T307" s="102"/>
      <c r="U307" s="102"/>
      <c r="V307" s="102"/>
      <c r="W307" s="102"/>
    </row>
    <row r="308" spans="1:23" ht="10.5" customHeight="1">
      <c r="A308" s="103" t="s">
        <v>264</v>
      </c>
      <c r="B308" s="103"/>
      <c r="C308" s="103" t="s">
        <v>744</v>
      </c>
      <c r="D308" s="103"/>
      <c r="E308" s="103"/>
      <c r="F308" s="103" t="s">
        <v>745</v>
      </c>
      <c r="G308" s="103"/>
      <c r="H308" s="103"/>
      <c r="I308" s="103"/>
      <c r="J308" s="102">
        <v>0</v>
      </c>
      <c r="K308" s="102"/>
      <c r="L308" s="48">
        <v>1521.3</v>
      </c>
      <c r="M308" s="48">
        <v>1521.3</v>
      </c>
      <c r="N308" s="102">
        <v>0</v>
      </c>
      <c r="O308" s="102"/>
      <c r="P308" s="102">
        <v>0</v>
      </c>
      <c r="Q308" s="102"/>
      <c r="R308" s="102">
        <v>0</v>
      </c>
      <c r="S308" s="102"/>
      <c r="T308" s="102"/>
      <c r="U308" s="102"/>
      <c r="V308" s="102"/>
      <c r="W308" s="102"/>
    </row>
    <row r="309" spans="1:23" ht="10.5" customHeight="1">
      <c r="A309" s="103" t="s">
        <v>264</v>
      </c>
      <c r="B309" s="103"/>
      <c r="C309" s="103" t="s">
        <v>746</v>
      </c>
      <c r="D309" s="103"/>
      <c r="E309" s="103"/>
      <c r="F309" s="103" t="s">
        <v>70</v>
      </c>
      <c r="G309" s="103"/>
      <c r="H309" s="103"/>
      <c r="I309" s="103"/>
      <c r="J309" s="102">
        <v>0</v>
      </c>
      <c r="K309" s="102"/>
      <c r="L309" s="48">
        <v>1491.3</v>
      </c>
      <c r="M309" s="48">
        <v>1491.3</v>
      </c>
      <c r="N309" s="102">
        <v>0</v>
      </c>
      <c r="O309" s="102"/>
      <c r="P309" s="102">
        <v>0</v>
      </c>
      <c r="Q309" s="102"/>
      <c r="R309" s="102">
        <v>0</v>
      </c>
      <c r="S309" s="102"/>
      <c r="T309" s="102"/>
      <c r="U309" s="102"/>
      <c r="V309" s="102"/>
      <c r="W309" s="102"/>
    </row>
    <row r="310" spans="1:23" ht="10.5" customHeight="1">
      <c r="A310" s="103" t="s">
        <v>264</v>
      </c>
      <c r="B310" s="103"/>
      <c r="C310" s="103" t="s">
        <v>747</v>
      </c>
      <c r="D310" s="103"/>
      <c r="E310" s="103"/>
      <c r="F310" s="103" t="s">
        <v>748</v>
      </c>
      <c r="G310" s="103"/>
      <c r="H310" s="103"/>
      <c r="I310" s="103"/>
      <c r="J310" s="102">
        <v>0</v>
      </c>
      <c r="K310" s="102"/>
      <c r="L310" s="48">
        <v>30</v>
      </c>
      <c r="M310" s="48">
        <v>30</v>
      </c>
      <c r="N310" s="102">
        <v>0</v>
      </c>
      <c r="O310" s="102"/>
      <c r="P310" s="102">
        <v>0</v>
      </c>
      <c r="Q310" s="102"/>
      <c r="R310" s="102">
        <v>0</v>
      </c>
      <c r="S310" s="102"/>
      <c r="T310" s="102"/>
      <c r="U310" s="102"/>
      <c r="V310" s="102"/>
      <c r="W310" s="102"/>
    </row>
    <row r="311" spans="1:23" ht="10.5" customHeight="1">
      <c r="A311" s="103" t="s">
        <v>264</v>
      </c>
      <c r="B311" s="103"/>
      <c r="C311" s="103" t="s">
        <v>749</v>
      </c>
      <c r="D311" s="103"/>
      <c r="E311" s="103"/>
      <c r="F311" s="103" t="s">
        <v>750</v>
      </c>
      <c r="G311" s="103"/>
      <c r="H311" s="103"/>
      <c r="I311" s="103"/>
      <c r="J311" s="102">
        <v>0</v>
      </c>
      <c r="K311" s="102"/>
      <c r="L311" s="48">
        <v>3559.81</v>
      </c>
      <c r="M311" s="48">
        <v>3559.81</v>
      </c>
      <c r="N311" s="102">
        <v>0</v>
      </c>
      <c r="O311" s="102"/>
      <c r="P311" s="102">
        <v>0</v>
      </c>
      <c r="Q311" s="102"/>
      <c r="R311" s="102">
        <v>0</v>
      </c>
      <c r="S311" s="102"/>
      <c r="T311" s="102"/>
      <c r="U311" s="102"/>
      <c r="V311" s="102"/>
      <c r="W311" s="102"/>
    </row>
    <row r="312" spans="1:23" ht="10.5" customHeight="1">
      <c r="A312" s="103" t="s">
        <v>264</v>
      </c>
      <c r="B312" s="103"/>
      <c r="C312" s="103" t="s">
        <v>751</v>
      </c>
      <c r="D312" s="103"/>
      <c r="E312" s="103"/>
      <c r="F312" s="103" t="s">
        <v>57</v>
      </c>
      <c r="G312" s="103"/>
      <c r="H312" s="103"/>
      <c r="I312" s="103"/>
      <c r="J312" s="102">
        <v>0</v>
      </c>
      <c r="K312" s="102"/>
      <c r="L312" s="48">
        <v>2638.61</v>
      </c>
      <c r="M312" s="48">
        <v>2638.61</v>
      </c>
      <c r="N312" s="102">
        <v>0</v>
      </c>
      <c r="O312" s="102"/>
      <c r="P312" s="102">
        <v>0</v>
      </c>
      <c r="Q312" s="102"/>
      <c r="R312" s="102">
        <v>0</v>
      </c>
      <c r="S312" s="102"/>
      <c r="T312" s="102"/>
      <c r="U312" s="102"/>
      <c r="V312" s="102"/>
      <c r="W312" s="102"/>
    </row>
    <row r="313" spans="1:23" ht="10.5" customHeight="1">
      <c r="A313" s="103" t="s">
        <v>264</v>
      </c>
      <c r="B313" s="103"/>
      <c r="C313" s="103" t="s">
        <v>752</v>
      </c>
      <c r="D313" s="103"/>
      <c r="E313" s="103"/>
      <c r="F313" s="103" t="s">
        <v>133</v>
      </c>
      <c r="G313" s="103"/>
      <c r="H313" s="103"/>
      <c r="I313" s="103"/>
      <c r="J313" s="102">
        <v>0</v>
      </c>
      <c r="K313" s="102"/>
      <c r="L313" s="48">
        <v>612.39</v>
      </c>
      <c r="M313" s="48">
        <v>612.39</v>
      </c>
      <c r="N313" s="102">
        <v>0</v>
      </c>
      <c r="O313" s="102"/>
      <c r="P313" s="102">
        <v>0</v>
      </c>
      <c r="Q313" s="102"/>
      <c r="R313" s="102">
        <v>0</v>
      </c>
      <c r="S313" s="102"/>
      <c r="T313" s="102"/>
      <c r="U313" s="102"/>
      <c r="V313" s="102"/>
      <c r="W313" s="102"/>
    </row>
    <row r="314" spans="1:23" ht="10.5" customHeight="1">
      <c r="A314" s="103" t="s">
        <v>264</v>
      </c>
      <c r="B314" s="103"/>
      <c r="C314" s="103" t="s">
        <v>753</v>
      </c>
      <c r="D314" s="103"/>
      <c r="E314" s="103"/>
      <c r="F314" s="103" t="s">
        <v>47</v>
      </c>
      <c r="G314" s="103"/>
      <c r="H314" s="103"/>
      <c r="I314" s="103"/>
      <c r="J314" s="102">
        <v>0</v>
      </c>
      <c r="K314" s="102"/>
      <c r="L314" s="48">
        <v>308.81</v>
      </c>
      <c r="M314" s="48">
        <v>308.81</v>
      </c>
      <c r="N314" s="102">
        <v>0</v>
      </c>
      <c r="O314" s="102"/>
      <c r="P314" s="102">
        <v>0</v>
      </c>
      <c r="Q314" s="102"/>
      <c r="R314" s="102">
        <v>0</v>
      </c>
      <c r="S314" s="102"/>
      <c r="T314" s="102"/>
      <c r="U314" s="102"/>
      <c r="V314" s="102"/>
      <c r="W314" s="102"/>
    </row>
    <row r="315" spans="1:23" ht="10.5" customHeight="1">
      <c r="A315" s="103" t="s">
        <v>264</v>
      </c>
      <c r="B315" s="103"/>
      <c r="C315" s="103" t="s">
        <v>754</v>
      </c>
      <c r="D315" s="103"/>
      <c r="E315" s="103"/>
      <c r="F315" s="103" t="s">
        <v>755</v>
      </c>
      <c r="G315" s="103"/>
      <c r="H315" s="103"/>
      <c r="I315" s="103"/>
      <c r="J315" s="102">
        <v>0</v>
      </c>
      <c r="K315" s="102"/>
      <c r="L315" s="48">
        <v>180</v>
      </c>
      <c r="M315" s="48">
        <v>470</v>
      </c>
      <c r="N315" s="102">
        <v>290</v>
      </c>
      <c r="O315" s="102"/>
      <c r="P315" s="102">
        <v>0</v>
      </c>
      <c r="Q315" s="102"/>
      <c r="R315" s="102">
        <v>0</v>
      </c>
      <c r="S315" s="102"/>
      <c r="T315" s="102"/>
      <c r="U315" s="102"/>
      <c r="V315" s="102"/>
      <c r="W315" s="102"/>
    </row>
    <row r="316" spans="1:23" ht="10.5" customHeight="1">
      <c r="A316" s="103" t="s">
        <v>264</v>
      </c>
      <c r="B316" s="103"/>
      <c r="C316" s="103" t="s">
        <v>756</v>
      </c>
      <c r="D316" s="103"/>
      <c r="E316" s="103"/>
      <c r="F316" s="103" t="s">
        <v>757</v>
      </c>
      <c r="G316" s="103"/>
      <c r="H316" s="103"/>
      <c r="I316" s="103"/>
      <c r="J316" s="102">
        <v>0</v>
      </c>
      <c r="K316" s="102"/>
      <c r="L316" s="48">
        <v>180</v>
      </c>
      <c r="M316" s="48">
        <v>180</v>
      </c>
      <c r="N316" s="102">
        <v>0</v>
      </c>
      <c r="O316" s="102"/>
      <c r="P316" s="102">
        <v>0</v>
      </c>
      <c r="Q316" s="102"/>
      <c r="R316" s="102">
        <v>0</v>
      </c>
      <c r="S316" s="102"/>
      <c r="T316" s="102"/>
      <c r="U316" s="102"/>
      <c r="V316" s="102"/>
      <c r="W316" s="102"/>
    </row>
    <row r="317" spans="1:23" ht="10.5" customHeight="1">
      <c r="A317" s="103" t="s">
        <v>264</v>
      </c>
      <c r="B317" s="103"/>
      <c r="C317" s="103" t="s">
        <v>758</v>
      </c>
      <c r="D317" s="103"/>
      <c r="E317" s="103"/>
      <c r="F317" s="103" t="s">
        <v>193</v>
      </c>
      <c r="G317" s="103"/>
      <c r="H317" s="103"/>
      <c r="I317" s="103"/>
      <c r="J317" s="102">
        <v>0</v>
      </c>
      <c r="K317" s="102"/>
      <c r="L317" s="48">
        <v>0</v>
      </c>
      <c r="M317" s="48">
        <v>290</v>
      </c>
      <c r="N317" s="102">
        <v>290</v>
      </c>
      <c r="O317" s="102"/>
      <c r="P317" s="102">
        <v>0</v>
      </c>
      <c r="Q317" s="102"/>
      <c r="R317" s="102">
        <v>0</v>
      </c>
      <c r="S317" s="102"/>
      <c r="T317" s="102"/>
      <c r="U317" s="102"/>
      <c r="V317" s="102"/>
      <c r="W317" s="102"/>
    </row>
    <row r="318" spans="1:23" ht="10.5" customHeight="1">
      <c r="A318" s="103" t="s">
        <v>264</v>
      </c>
      <c r="B318" s="103"/>
      <c r="C318" s="103" t="s">
        <v>759</v>
      </c>
      <c r="D318" s="103"/>
      <c r="E318" s="103"/>
      <c r="F318" s="103" t="s">
        <v>760</v>
      </c>
      <c r="G318" s="103"/>
      <c r="H318" s="103"/>
      <c r="I318" s="103"/>
      <c r="J318" s="102">
        <v>0</v>
      </c>
      <c r="K318" s="102"/>
      <c r="L318" s="48">
        <v>18782.39</v>
      </c>
      <c r="M318" s="48">
        <v>18782.39</v>
      </c>
      <c r="N318" s="102">
        <v>0</v>
      </c>
      <c r="O318" s="102"/>
      <c r="P318" s="102">
        <v>0</v>
      </c>
      <c r="Q318" s="102"/>
      <c r="R318" s="102">
        <v>0</v>
      </c>
      <c r="S318" s="102"/>
      <c r="T318" s="102"/>
      <c r="U318" s="102"/>
      <c r="V318" s="102"/>
      <c r="W318" s="102"/>
    </row>
    <row r="319" spans="1:23" ht="10.5" customHeight="1">
      <c r="A319" s="103" t="s">
        <v>264</v>
      </c>
      <c r="B319" s="103"/>
      <c r="C319" s="103" t="s">
        <v>761</v>
      </c>
      <c r="D319" s="103"/>
      <c r="E319" s="103"/>
      <c r="F319" s="103" t="s">
        <v>70</v>
      </c>
      <c r="G319" s="103"/>
      <c r="H319" s="103"/>
      <c r="I319" s="103"/>
      <c r="J319" s="102">
        <v>0</v>
      </c>
      <c r="K319" s="102"/>
      <c r="L319" s="48">
        <v>18782.39</v>
      </c>
      <c r="M319" s="48">
        <v>18782.39</v>
      </c>
      <c r="N319" s="102">
        <v>0</v>
      </c>
      <c r="O319" s="102"/>
      <c r="P319" s="102">
        <v>0</v>
      </c>
      <c r="Q319" s="102"/>
      <c r="R319" s="102">
        <v>0</v>
      </c>
      <c r="S319" s="102"/>
      <c r="T319" s="102"/>
      <c r="U319" s="102"/>
      <c r="V319" s="102"/>
      <c r="W319" s="102"/>
    </row>
    <row r="320" spans="1:23" ht="10.5" customHeight="1">
      <c r="A320" s="103" t="s">
        <v>264</v>
      </c>
      <c r="B320" s="103"/>
      <c r="C320" s="103" t="s">
        <v>762</v>
      </c>
      <c r="D320" s="103"/>
      <c r="E320" s="103"/>
      <c r="F320" s="103" t="s">
        <v>763</v>
      </c>
      <c r="G320" s="103"/>
      <c r="H320" s="103"/>
      <c r="I320" s="103"/>
      <c r="J320" s="102">
        <v>0</v>
      </c>
      <c r="K320" s="102"/>
      <c r="L320" s="48">
        <v>300</v>
      </c>
      <c r="M320" s="48">
        <v>300</v>
      </c>
      <c r="N320" s="102">
        <v>0</v>
      </c>
      <c r="O320" s="102"/>
      <c r="P320" s="102">
        <v>0</v>
      </c>
      <c r="Q320" s="102"/>
      <c r="R320" s="102">
        <v>0</v>
      </c>
      <c r="S320" s="102"/>
      <c r="T320" s="102"/>
      <c r="U320" s="102"/>
      <c r="V320" s="102"/>
      <c r="W320" s="102"/>
    </row>
    <row r="321" spans="1:23" ht="10.5" customHeight="1">
      <c r="A321" s="103" t="s">
        <v>264</v>
      </c>
      <c r="B321" s="103"/>
      <c r="C321" s="103" t="s">
        <v>764</v>
      </c>
      <c r="D321" s="103"/>
      <c r="E321" s="103"/>
      <c r="F321" s="103" t="s">
        <v>47</v>
      </c>
      <c r="G321" s="103"/>
      <c r="H321" s="103"/>
      <c r="I321" s="103"/>
      <c r="J321" s="102">
        <v>0</v>
      </c>
      <c r="K321" s="102"/>
      <c r="L321" s="48">
        <v>300</v>
      </c>
      <c r="M321" s="48">
        <v>300</v>
      </c>
      <c r="N321" s="102">
        <v>0</v>
      </c>
      <c r="O321" s="102"/>
      <c r="P321" s="102">
        <v>0</v>
      </c>
      <c r="Q321" s="102"/>
      <c r="R321" s="102">
        <v>0</v>
      </c>
      <c r="S321" s="102"/>
      <c r="T321" s="102"/>
      <c r="U321" s="102"/>
      <c r="V321" s="102"/>
      <c r="W321" s="102"/>
    </row>
    <row r="322" spans="1:23" ht="10.5" customHeight="1">
      <c r="A322" s="103" t="s">
        <v>264</v>
      </c>
      <c r="B322" s="103"/>
      <c r="C322" s="103" t="s">
        <v>765</v>
      </c>
      <c r="D322" s="103"/>
      <c r="E322" s="103"/>
      <c r="F322" s="103" t="s">
        <v>766</v>
      </c>
      <c r="G322" s="103"/>
      <c r="H322" s="103"/>
      <c r="I322" s="103"/>
      <c r="J322" s="102">
        <v>0</v>
      </c>
      <c r="K322" s="102"/>
      <c r="L322" s="48">
        <v>767.92</v>
      </c>
      <c r="M322" s="48">
        <v>767.92</v>
      </c>
      <c r="N322" s="102">
        <v>0</v>
      </c>
      <c r="O322" s="102"/>
      <c r="P322" s="102">
        <v>0</v>
      </c>
      <c r="Q322" s="102"/>
      <c r="R322" s="102">
        <v>0</v>
      </c>
      <c r="S322" s="102"/>
      <c r="T322" s="102"/>
      <c r="U322" s="102"/>
      <c r="V322" s="102"/>
      <c r="W322" s="102"/>
    </row>
    <row r="323" spans="1:23" ht="10.5" customHeight="1">
      <c r="A323" s="103" t="s">
        <v>264</v>
      </c>
      <c r="B323" s="103"/>
      <c r="C323" s="103" t="s">
        <v>767</v>
      </c>
      <c r="D323" s="103"/>
      <c r="E323" s="103"/>
      <c r="F323" s="103" t="s">
        <v>70</v>
      </c>
      <c r="G323" s="103"/>
      <c r="H323" s="103"/>
      <c r="I323" s="103"/>
      <c r="J323" s="102">
        <v>0</v>
      </c>
      <c r="K323" s="102"/>
      <c r="L323" s="48">
        <v>0.36</v>
      </c>
      <c r="M323" s="48">
        <v>0.36</v>
      </c>
      <c r="N323" s="102">
        <v>0</v>
      </c>
      <c r="O323" s="102"/>
      <c r="P323" s="102">
        <v>0</v>
      </c>
      <c r="Q323" s="102"/>
      <c r="R323" s="102">
        <v>0</v>
      </c>
      <c r="S323" s="102"/>
      <c r="T323" s="102"/>
      <c r="U323" s="102"/>
      <c r="V323" s="102"/>
      <c r="W323" s="102"/>
    </row>
    <row r="324" spans="1:23" ht="10.5" customHeight="1">
      <c r="A324" s="103" t="s">
        <v>264</v>
      </c>
      <c r="B324" s="103"/>
      <c r="C324" s="103" t="s">
        <v>768</v>
      </c>
      <c r="D324" s="103"/>
      <c r="E324" s="103"/>
      <c r="F324" s="103" t="s">
        <v>47</v>
      </c>
      <c r="G324" s="103"/>
      <c r="H324" s="103"/>
      <c r="I324" s="103"/>
      <c r="J324" s="102">
        <v>0</v>
      </c>
      <c r="K324" s="102"/>
      <c r="L324" s="48">
        <v>13.56</v>
      </c>
      <c r="M324" s="48">
        <v>13.56</v>
      </c>
      <c r="N324" s="102">
        <v>0</v>
      </c>
      <c r="O324" s="102"/>
      <c r="P324" s="102">
        <v>0</v>
      </c>
      <c r="Q324" s="102"/>
      <c r="R324" s="102">
        <v>0</v>
      </c>
      <c r="S324" s="102"/>
      <c r="T324" s="102"/>
      <c r="U324" s="102"/>
      <c r="V324" s="102"/>
      <c r="W324" s="102"/>
    </row>
    <row r="325" spans="1:23" ht="10.5" customHeight="1">
      <c r="A325" s="103" t="s">
        <v>264</v>
      </c>
      <c r="B325" s="103"/>
      <c r="C325" s="103" t="s">
        <v>769</v>
      </c>
      <c r="D325" s="103"/>
      <c r="E325" s="103"/>
      <c r="F325" s="103" t="s">
        <v>770</v>
      </c>
      <c r="G325" s="103"/>
      <c r="H325" s="103"/>
      <c r="I325" s="103"/>
      <c r="J325" s="102">
        <v>0</v>
      </c>
      <c r="K325" s="102"/>
      <c r="L325" s="48">
        <v>754</v>
      </c>
      <c r="M325" s="48">
        <v>754</v>
      </c>
      <c r="N325" s="102">
        <v>0</v>
      </c>
      <c r="O325" s="102"/>
      <c r="P325" s="102">
        <v>0</v>
      </c>
      <c r="Q325" s="102"/>
      <c r="R325" s="102">
        <v>0</v>
      </c>
      <c r="S325" s="102"/>
      <c r="T325" s="102"/>
      <c r="U325" s="102"/>
      <c r="V325" s="102"/>
      <c r="W325" s="102"/>
    </row>
    <row r="326" spans="1:23" ht="10.5" customHeight="1">
      <c r="A326" s="103" t="s">
        <v>264</v>
      </c>
      <c r="B326" s="103"/>
      <c r="C326" s="103" t="s">
        <v>771</v>
      </c>
      <c r="D326" s="103"/>
      <c r="E326" s="103"/>
      <c r="F326" s="103" t="s">
        <v>772</v>
      </c>
      <c r="G326" s="103"/>
      <c r="H326" s="103"/>
      <c r="I326" s="103"/>
      <c r="J326" s="102">
        <v>0</v>
      </c>
      <c r="K326" s="102"/>
      <c r="L326" s="48">
        <v>544.75</v>
      </c>
      <c r="M326" s="48">
        <v>544.75</v>
      </c>
      <c r="N326" s="102">
        <v>2499</v>
      </c>
      <c r="O326" s="102"/>
      <c r="P326" s="102">
        <v>0</v>
      </c>
      <c r="Q326" s="102"/>
      <c r="R326" s="102">
        <v>2499</v>
      </c>
      <c r="S326" s="102"/>
      <c r="T326" s="102"/>
      <c r="U326" s="102"/>
      <c r="V326" s="102"/>
      <c r="W326" s="102"/>
    </row>
    <row r="327" spans="1:23" ht="10.5" customHeight="1">
      <c r="A327" s="103" t="s">
        <v>264</v>
      </c>
      <c r="B327" s="103"/>
      <c r="C327" s="103" t="s">
        <v>773</v>
      </c>
      <c r="D327" s="103"/>
      <c r="E327" s="103"/>
      <c r="F327" s="103" t="s">
        <v>70</v>
      </c>
      <c r="G327" s="103"/>
      <c r="H327" s="103"/>
      <c r="I327" s="103"/>
      <c r="J327" s="102">
        <v>0</v>
      </c>
      <c r="K327" s="102"/>
      <c r="L327" s="48">
        <v>443.5</v>
      </c>
      <c r="M327" s="48">
        <v>443.5</v>
      </c>
      <c r="N327" s="102">
        <v>0</v>
      </c>
      <c r="O327" s="102"/>
      <c r="P327" s="102">
        <v>0</v>
      </c>
      <c r="Q327" s="102"/>
      <c r="R327" s="102">
        <v>0</v>
      </c>
      <c r="S327" s="102"/>
      <c r="T327" s="102"/>
      <c r="U327" s="102"/>
      <c r="V327" s="102"/>
      <c r="W327" s="102"/>
    </row>
    <row r="328" spans="1:23" ht="10.5" customHeight="1">
      <c r="A328" s="103" t="s">
        <v>264</v>
      </c>
      <c r="B328" s="103"/>
      <c r="C328" s="103" t="s">
        <v>774</v>
      </c>
      <c r="D328" s="103"/>
      <c r="E328" s="103"/>
      <c r="F328" s="103" t="s">
        <v>775</v>
      </c>
      <c r="G328" s="103"/>
      <c r="H328" s="103"/>
      <c r="I328" s="103"/>
      <c r="J328" s="102">
        <v>0</v>
      </c>
      <c r="K328" s="102"/>
      <c r="L328" s="48">
        <v>101.25</v>
      </c>
      <c r="M328" s="48">
        <v>101.25</v>
      </c>
      <c r="N328" s="102">
        <v>0</v>
      </c>
      <c r="O328" s="102"/>
      <c r="P328" s="102">
        <v>0</v>
      </c>
      <c r="Q328" s="102"/>
      <c r="R328" s="102">
        <v>0</v>
      </c>
      <c r="S328" s="102"/>
      <c r="T328" s="102"/>
      <c r="U328" s="102"/>
      <c r="V328" s="102"/>
      <c r="W328" s="102"/>
    </row>
    <row r="329" spans="1:23" ht="10.5" customHeight="1">
      <c r="A329" s="103" t="s">
        <v>264</v>
      </c>
      <c r="B329" s="103"/>
      <c r="C329" s="103" t="s">
        <v>776</v>
      </c>
      <c r="D329" s="103"/>
      <c r="E329" s="103"/>
      <c r="F329" s="103" t="s">
        <v>121</v>
      </c>
      <c r="G329" s="103"/>
      <c r="H329" s="103"/>
      <c r="I329" s="103"/>
      <c r="J329" s="102">
        <v>0</v>
      </c>
      <c r="K329" s="102"/>
      <c r="L329" s="48">
        <v>0</v>
      </c>
      <c r="M329" s="48">
        <v>0</v>
      </c>
      <c r="N329" s="102">
        <v>2499</v>
      </c>
      <c r="O329" s="102"/>
      <c r="P329" s="102">
        <v>0</v>
      </c>
      <c r="Q329" s="102"/>
      <c r="R329" s="102">
        <v>2499</v>
      </c>
      <c r="S329" s="102"/>
      <c r="T329" s="102"/>
      <c r="U329" s="102"/>
      <c r="V329" s="102"/>
      <c r="W329" s="102"/>
    </row>
    <row r="330" spans="1:23" ht="10.5" customHeight="1">
      <c r="A330" s="103" t="s">
        <v>264</v>
      </c>
      <c r="B330" s="103"/>
      <c r="C330" s="103" t="s">
        <v>777</v>
      </c>
      <c r="D330" s="103"/>
      <c r="E330" s="103"/>
      <c r="F330" s="103" t="s">
        <v>778</v>
      </c>
      <c r="G330" s="103"/>
      <c r="H330" s="103"/>
      <c r="I330" s="103"/>
      <c r="J330" s="102">
        <v>0</v>
      </c>
      <c r="K330" s="102"/>
      <c r="L330" s="48">
        <v>0.28</v>
      </c>
      <c r="M330" s="48">
        <v>2.23</v>
      </c>
      <c r="N330" s="102">
        <v>1.95</v>
      </c>
      <c r="O330" s="102"/>
      <c r="P330" s="102">
        <v>0</v>
      </c>
      <c r="Q330" s="102"/>
      <c r="R330" s="102">
        <v>0</v>
      </c>
      <c r="S330" s="102"/>
      <c r="T330" s="102"/>
      <c r="U330" s="102"/>
      <c r="V330" s="102"/>
      <c r="W330" s="102"/>
    </row>
    <row r="331" spans="1:23" ht="10.5" customHeight="1">
      <c r="A331" s="103" t="s">
        <v>264</v>
      </c>
      <c r="B331" s="103"/>
      <c r="C331" s="103" t="s">
        <v>779</v>
      </c>
      <c r="D331" s="103"/>
      <c r="E331" s="103"/>
      <c r="F331" s="103" t="s">
        <v>780</v>
      </c>
      <c r="G331" s="103"/>
      <c r="H331" s="103"/>
      <c r="I331" s="103"/>
      <c r="J331" s="102">
        <v>0</v>
      </c>
      <c r="K331" s="102"/>
      <c r="L331" s="48">
        <v>0</v>
      </c>
      <c r="M331" s="48">
        <v>1.95</v>
      </c>
      <c r="N331" s="102">
        <v>1.95</v>
      </c>
      <c r="O331" s="102"/>
      <c r="P331" s="102">
        <v>0</v>
      </c>
      <c r="Q331" s="102"/>
      <c r="R331" s="102">
        <v>0</v>
      </c>
      <c r="S331" s="102"/>
      <c r="T331" s="102"/>
      <c r="U331" s="102"/>
      <c r="V331" s="102"/>
      <c r="W331" s="102"/>
    </row>
    <row r="332" spans="1:23" ht="10.5" customHeight="1">
      <c r="A332" s="103" t="s">
        <v>264</v>
      </c>
      <c r="B332" s="103"/>
      <c r="C332" s="103" t="s">
        <v>781</v>
      </c>
      <c r="D332" s="103"/>
      <c r="E332" s="103"/>
      <c r="F332" s="103" t="s">
        <v>782</v>
      </c>
      <c r="G332" s="103"/>
      <c r="H332" s="103"/>
      <c r="I332" s="103"/>
      <c r="J332" s="102">
        <v>0</v>
      </c>
      <c r="K332" s="102"/>
      <c r="L332" s="48">
        <v>0.28</v>
      </c>
      <c r="M332" s="48">
        <v>0.28</v>
      </c>
      <c r="N332" s="102">
        <v>0</v>
      </c>
      <c r="O332" s="102"/>
      <c r="P332" s="102">
        <v>0</v>
      </c>
      <c r="Q332" s="102"/>
      <c r="R332" s="102">
        <v>0</v>
      </c>
      <c r="S332" s="102"/>
      <c r="T332" s="102"/>
      <c r="U332" s="102"/>
      <c r="V332" s="102"/>
      <c r="W332" s="102"/>
    </row>
    <row r="333" spans="1:23" ht="18.75" customHeight="1">
      <c r="A333" s="103" t="s">
        <v>264</v>
      </c>
      <c r="B333" s="103"/>
      <c r="C333" s="103" t="s">
        <v>783</v>
      </c>
      <c r="D333" s="103"/>
      <c r="E333" s="103"/>
      <c r="F333" s="103" t="s">
        <v>784</v>
      </c>
      <c r="G333" s="103"/>
      <c r="H333" s="103"/>
      <c r="I333" s="103"/>
      <c r="J333" s="102">
        <v>0</v>
      </c>
      <c r="K333" s="102"/>
      <c r="L333" s="48">
        <v>0</v>
      </c>
      <c r="M333" s="48">
        <v>2302655.51</v>
      </c>
      <c r="N333" s="102">
        <v>2624215.41</v>
      </c>
      <c r="O333" s="102"/>
      <c r="P333" s="102">
        <v>0</v>
      </c>
      <c r="Q333" s="102"/>
      <c r="R333" s="102">
        <v>321559.9</v>
      </c>
      <c r="S333" s="102"/>
      <c r="T333" s="102"/>
      <c r="U333" s="102"/>
      <c r="V333" s="102"/>
      <c r="W333" s="102"/>
    </row>
    <row r="334" spans="1:23" ht="10.5" customHeight="1">
      <c r="A334" s="103" t="s">
        <v>264</v>
      </c>
      <c r="B334" s="103"/>
      <c r="C334" s="103" t="s">
        <v>785</v>
      </c>
      <c r="D334" s="103"/>
      <c r="E334" s="103"/>
      <c r="F334" s="103" t="s">
        <v>786</v>
      </c>
      <c r="G334" s="103"/>
      <c r="H334" s="103"/>
      <c r="I334" s="103"/>
      <c r="J334" s="102">
        <v>0</v>
      </c>
      <c r="K334" s="102"/>
      <c r="L334" s="48">
        <v>0</v>
      </c>
      <c r="M334" s="48">
        <v>86239.04</v>
      </c>
      <c r="N334" s="102">
        <v>86689.04</v>
      </c>
      <c r="O334" s="102"/>
      <c r="P334" s="102">
        <v>0</v>
      </c>
      <c r="Q334" s="102"/>
      <c r="R334" s="102">
        <v>450</v>
      </c>
      <c r="S334" s="102"/>
      <c r="T334" s="102"/>
      <c r="U334" s="102"/>
      <c r="V334" s="102"/>
      <c r="W334" s="102"/>
    </row>
    <row r="335" spans="1:23" ht="10.5" customHeight="1">
      <c r="A335" s="103" t="s">
        <v>264</v>
      </c>
      <c r="B335" s="103"/>
      <c r="C335" s="103" t="s">
        <v>787</v>
      </c>
      <c r="D335" s="103"/>
      <c r="E335" s="103"/>
      <c r="F335" s="103" t="s">
        <v>119</v>
      </c>
      <c r="G335" s="103"/>
      <c r="H335" s="103"/>
      <c r="I335" s="103"/>
      <c r="J335" s="102">
        <v>0</v>
      </c>
      <c r="K335" s="102"/>
      <c r="L335" s="48">
        <v>0</v>
      </c>
      <c r="M335" s="48">
        <v>44700.57</v>
      </c>
      <c r="N335" s="102">
        <v>44700.57</v>
      </c>
      <c r="O335" s="102"/>
      <c r="P335" s="102">
        <v>0</v>
      </c>
      <c r="Q335" s="102"/>
      <c r="R335" s="102">
        <v>0</v>
      </c>
      <c r="S335" s="102"/>
      <c r="T335" s="102"/>
      <c r="U335" s="102"/>
      <c r="V335" s="102"/>
      <c r="W335" s="102"/>
    </row>
    <row r="336" spans="1:23" ht="10.5" customHeight="1">
      <c r="A336" s="103" t="s">
        <v>264</v>
      </c>
      <c r="B336" s="103"/>
      <c r="C336" s="103" t="s">
        <v>788</v>
      </c>
      <c r="D336" s="103"/>
      <c r="E336" s="103"/>
      <c r="F336" s="103" t="s">
        <v>129</v>
      </c>
      <c r="G336" s="103"/>
      <c r="H336" s="103"/>
      <c r="I336" s="103"/>
      <c r="J336" s="102">
        <v>0</v>
      </c>
      <c r="K336" s="102"/>
      <c r="L336" s="48">
        <v>0</v>
      </c>
      <c r="M336" s="48">
        <v>2892.87</v>
      </c>
      <c r="N336" s="102">
        <v>2892.87</v>
      </c>
      <c r="O336" s="102"/>
      <c r="P336" s="102">
        <v>0</v>
      </c>
      <c r="Q336" s="102"/>
      <c r="R336" s="102">
        <v>0</v>
      </c>
      <c r="S336" s="102"/>
      <c r="T336" s="102"/>
      <c r="U336" s="102"/>
      <c r="V336" s="102"/>
      <c r="W336" s="102"/>
    </row>
    <row r="337" spans="1:23" ht="10.5" customHeight="1">
      <c r="A337" s="103" t="s">
        <v>264</v>
      </c>
      <c r="B337" s="103"/>
      <c r="C337" s="103" t="s">
        <v>789</v>
      </c>
      <c r="D337" s="103"/>
      <c r="E337" s="103"/>
      <c r="F337" s="103" t="s">
        <v>70</v>
      </c>
      <c r="G337" s="103"/>
      <c r="H337" s="103"/>
      <c r="I337" s="103"/>
      <c r="J337" s="102">
        <v>0</v>
      </c>
      <c r="K337" s="102"/>
      <c r="L337" s="48">
        <v>0</v>
      </c>
      <c r="M337" s="48">
        <v>29618</v>
      </c>
      <c r="N337" s="102">
        <v>29618</v>
      </c>
      <c r="O337" s="102"/>
      <c r="P337" s="102">
        <v>0</v>
      </c>
      <c r="Q337" s="102"/>
      <c r="R337" s="102">
        <v>0</v>
      </c>
      <c r="S337" s="102"/>
      <c r="T337" s="102"/>
      <c r="U337" s="102"/>
      <c r="V337" s="102"/>
      <c r="W337" s="102"/>
    </row>
    <row r="338" spans="1:23" ht="10.5" customHeight="1">
      <c r="A338" s="103" t="s">
        <v>264</v>
      </c>
      <c r="B338" s="103"/>
      <c r="C338" s="103" t="s">
        <v>790</v>
      </c>
      <c r="D338" s="103"/>
      <c r="E338" s="103"/>
      <c r="F338" s="103" t="s">
        <v>791</v>
      </c>
      <c r="G338" s="103"/>
      <c r="H338" s="103"/>
      <c r="I338" s="103"/>
      <c r="J338" s="102">
        <v>0</v>
      </c>
      <c r="K338" s="102"/>
      <c r="L338" s="48">
        <v>0</v>
      </c>
      <c r="M338" s="48">
        <v>0</v>
      </c>
      <c r="N338" s="102">
        <v>450</v>
      </c>
      <c r="O338" s="102"/>
      <c r="P338" s="102">
        <v>0</v>
      </c>
      <c r="Q338" s="102"/>
      <c r="R338" s="102">
        <v>450</v>
      </c>
      <c r="S338" s="102"/>
      <c r="T338" s="102"/>
      <c r="U338" s="102"/>
      <c r="V338" s="102"/>
      <c r="W338" s="102"/>
    </row>
    <row r="339" spans="1:23" ht="10.5" customHeight="1">
      <c r="A339" s="103" t="s">
        <v>264</v>
      </c>
      <c r="B339" s="103"/>
      <c r="C339" s="103" t="s">
        <v>792</v>
      </c>
      <c r="D339" s="103"/>
      <c r="E339" s="103"/>
      <c r="F339" s="103" t="s">
        <v>111</v>
      </c>
      <c r="G339" s="103"/>
      <c r="H339" s="103"/>
      <c r="I339" s="103"/>
      <c r="J339" s="102">
        <v>0</v>
      </c>
      <c r="K339" s="102"/>
      <c r="L339" s="48">
        <v>0</v>
      </c>
      <c r="M339" s="48">
        <v>3027.6</v>
      </c>
      <c r="N339" s="102">
        <v>3027.6</v>
      </c>
      <c r="O339" s="102"/>
      <c r="P339" s="102">
        <v>0</v>
      </c>
      <c r="Q339" s="102"/>
      <c r="R339" s="102">
        <v>0</v>
      </c>
      <c r="S339" s="102"/>
      <c r="T339" s="102"/>
      <c r="U339" s="102"/>
      <c r="V339" s="102"/>
      <c r="W339" s="102"/>
    </row>
    <row r="340" spans="1:23" ht="10.5" customHeight="1">
      <c r="A340" s="103" t="s">
        <v>264</v>
      </c>
      <c r="B340" s="103"/>
      <c r="C340" s="103" t="s">
        <v>939</v>
      </c>
      <c r="D340" s="103"/>
      <c r="E340" s="103"/>
      <c r="F340" s="103" t="s">
        <v>940</v>
      </c>
      <c r="G340" s="103"/>
      <c r="H340" s="103"/>
      <c r="I340" s="103"/>
      <c r="J340" s="102">
        <v>0</v>
      </c>
      <c r="K340" s="102"/>
      <c r="L340" s="48">
        <v>0</v>
      </c>
      <c r="M340" s="48">
        <v>6000</v>
      </c>
      <c r="N340" s="102">
        <v>6000</v>
      </c>
      <c r="O340" s="102"/>
      <c r="P340" s="102">
        <v>0</v>
      </c>
      <c r="Q340" s="102"/>
      <c r="R340" s="102">
        <v>0</v>
      </c>
      <c r="S340" s="102"/>
      <c r="T340" s="102"/>
      <c r="U340" s="102"/>
      <c r="V340" s="102"/>
      <c r="W340" s="102"/>
    </row>
    <row r="341" spans="1:23" ht="10.5" customHeight="1">
      <c r="A341" s="103" t="s">
        <v>264</v>
      </c>
      <c r="B341" s="103"/>
      <c r="C341" s="103" t="s">
        <v>793</v>
      </c>
      <c r="D341" s="103"/>
      <c r="E341" s="103"/>
      <c r="F341" s="103" t="s">
        <v>794</v>
      </c>
      <c r="G341" s="103"/>
      <c r="H341" s="103"/>
      <c r="I341" s="103"/>
      <c r="J341" s="102">
        <v>0</v>
      </c>
      <c r="K341" s="102"/>
      <c r="L341" s="48">
        <v>0</v>
      </c>
      <c r="M341" s="48">
        <v>1363866.08</v>
      </c>
      <c r="N341" s="102">
        <v>1585535.92</v>
      </c>
      <c r="O341" s="102"/>
      <c r="P341" s="102">
        <v>0</v>
      </c>
      <c r="Q341" s="102"/>
      <c r="R341" s="102">
        <v>221669.84</v>
      </c>
      <c r="S341" s="102"/>
      <c r="T341" s="102"/>
      <c r="U341" s="102"/>
      <c r="V341" s="102"/>
      <c r="W341" s="102"/>
    </row>
    <row r="342" spans="1:23" ht="10.5" customHeight="1">
      <c r="A342" s="103" t="s">
        <v>264</v>
      </c>
      <c r="B342" s="103"/>
      <c r="C342" s="103" t="s">
        <v>795</v>
      </c>
      <c r="D342" s="103"/>
      <c r="E342" s="103"/>
      <c r="F342" s="103" t="s">
        <v>119</v>
      </c>
      <c r="G342" s="103"/>
      <c r="H342" s="103"/>
      <c r="I342" s="103"/>
      <c r="J342" s="102">
        <v>0</v>
      </c>
      <c r="K342" s="102"/>
      <c r="L342" s="48">
        <v>0</v>
      </c>
      <c r="M342" s="48">
        <v>12573.72</v>
      </c>
      <c r="N342" s="102">
        <v>12573.72</v>
      </c>
      <c r="O342" s="102"/>
      <c r="P342" s="102">
        <v>0</v>
      </c>
      <c r="Q342" s="102"/>
      <c r="R342" s="102">
        <v>0</v>
      </c>
      <c r="S342" s="102"/>
      <c r="T342" s="102"/>
      <c r="U342" s="102"/>
      <c r="V342" s="102"/>
      <c r="W342" s="102"/>
    </row>
    <row r="343" spans="1:23" ht="10.5" customHeight="1">
      <c r="A343" s="103" t="s">
        <v>264</v>
      </c>
      <c r="B343" s="103"/>
      <c r="C343" s="103" t="s">
        <v>796</v>
      </c>
      <c r="D343" s="103"/>
      <c r="E343" s="103"/>
      <c r="F343" s="103" t="s">
        <v>73</v>
      </c>
      <c r="G343" s="103"/>
      <c r="H343" s="103"/>
      <c r="I343" s="103"/>
      <c r="J343" s="102">
        <v>0</v>
      </c>
      <c r="K343" s="102"/>
      <c r="L343" s="48">
        <v>0</v>
      </c>
      <c r="M343" s="48">
        <v>28093.72</v>
      </c>
      <c r="N343" s="102">
        <v>28093.72</v>
      </c>
      <c r="O343" s="102"/>
      <c r="P343" s="102">
        <v>0</v>
      </c>
      <c r="Q343" s="102"/>
      <c r="R343" s="102">
        <v>0</v>
      </c>
      <c r="S343" s="102"/>
      <c r="T343" s="102"/>
      <c r="U343" s="102"/>
      <c r="V343" s="102"/>
      <c r="W343" s="102"/>
    </row>
    <row r="344" spans="1:23" ht="10.5" customHeight="1">
      <c r="A344" s="103" t="s">
        <v>264</v>
      </c>
      <c r="B344" s="103"/>
      <c r="C344" s="103" t="s">
        <v>797</v>
      </c>
      <c r="D344" s="103"/>
      <c r="E344" s="103"/>
      <c r="F344" s="103" t="s">
        <v>798</v>
      </c>
      <c r="G344" s="103"/>
      <c r="H344" s="103"/>
      <c r="I344" s="103"/>
      <c r="J344" s="102">
        <v>0</v>
      </c>
      <c r="K344" s="102"/>
      <c r="L344" s="48">
        <v>0</v>
      </c>
      <c r="M344" s="48">
        <v>12339.39</v>
      </c>
      <c r="N344" s="102">
        <v>12339.39</v>
      </c>
      <c r="O344" s="102"/>
      <c r="P344" s="102">
        <v>0</v>
      </c>
      <c r="Q344" s="102"/>
      <c r="R344" s="102">
        <v>0</v>
      </c>
      <c r="S344" s="102"/>
      <c r="T344" s="102"/>
      <c r="U344" s="102"/>
      <c r="V344" s="102"/>
      <c r="W344" s="102"/>
    </row>
    <row r="345" spans="1:23" ht="10.5" customHeight="1">
      <c r="A345" s="103" t="s">
        <v>264</v>
      </c>
      <c r="B345" s="103"/>
      <c r="C345" s="103" t="s">
        <v>799</v>
      </c>
      <c r="D345" s="103"/>
      <c r="E345" s="103"/>
      <c r="F345" s="103" t="s">
        <v>800</v>
      </c>
      <c r="G345" s="103"/>
      <c r="H345" s="103"/>
      <c r="I345" s="103"/>
      <c r="J345" s="102">
        <v>0</v>
      </c>
      <c r="K345" s="102"/>
      <c r="L345" s="48">
        <v>0</v>
      </c>
      <c r="M345" s="48">
        <v>6834.42</v>
      </c>
      <c r="N345" s="102">
        <v>6834.42</v>
      </c>
      <c r="O345" s="102"/>
      <c r="P345" s="102">
        <v>0</v>
      </c>
      <c r="Q345" s="102"/>
      <c r="R345" s="102">
        <v>0</v>
      </c>
      <c r="S345" s="102"/>
      <c r="T345" s="102"/>
      <c r="U345" s="102"/>
      <c r="V345" s="102"/>
      <c r="W345" s="102"/>
    </row>
    <row r="346" spans="1:23" ht="10.5" customHeight="1">
      <c r="A346" s="103" t="s">
        <v>264</v>
      </c>
      <c r="B346" s="103"/>
      <c r="C346" s="103" t="s">
        <v>941</v>
      </c>
      <c r="D346" s="103"/>
      <c r="E346" s="103"/>
      <c r="F346" s="103" t="s">
        <v>69</v>
      </c>
      <c r="G346" s="103"/>
      <c r="H346" s="103"/>
      <c r="I346" s="103"/>
      <c r="J346" s="102">
        <v>0</v>
      </c>
      <c r="K346" s="102"/>
      <c r="L346" s="48">
        <v>0</v>
      </c>
      <c r="M346" s="48">
        <v>1300974.55</v>
      </c>
      <c r="N346" s="102">
        <v>1522644.39</v>
      </c>
      <c r="O346" s="102"/>
      <c r="P346" s="102">
        <v>0</v>
      </c>
      <c r="Q346" s="102"/>
      <c r="R346" s="102">
        <v>221669.84</v>
      </c>
      <c r="S346" s="102"/>
      <c r="T346" s="102"/>
      <c r="U346" s="102"/>
      <c r="V346" s="102"/>
      <c r="W346" s="102"/>
    </row>
    <row r="347" spans="1:23" ht="10.5" customHeight="1">
      <c r="A347" s="103" t="s">
        <v>264</v>
      </c>
      <c r="B347" s="103"/>
      <c r="C347" s="103" t="s">
        <v>942</v>
      </c>
      <c r="D347" s="103"/>
      <c r="E347" s="103"/>
      <c r="F347" s="103" t="s">
        <v>943</v>
      </c>
      <c r="G347" s="103"/>
      <c r="H347" s="103"/>
      <c r="I347" s="103"/>
      <c r="J347" s="102">
        <v>0</v>
      </c>
      <c r="K347" s="102"/>
      <c r="L347" s="48">
        <v>0</v>
      </c>
      <c r="M347" s="48">
        <v>3050.28</v>
      </c>
      <c r="N347" s="102">
        <v>3050.28</v>
      </c>
      <c r="O347" s="102"/>
      <c r="P347" s="102">
        <v>0</v>
      </c>
      <c r="Q347" s="102"/>
      <c r="R347" s="102">
        <v>0</v>
      </c>
      <c r="S347" s="102"/>
      <c r="T347" s="102"/>
      <c r="U347" s="102"/>
      <c r="V347" s="102"/>
      <c r="W347" s="102"/>
    </row>
    <row r="348" spans="1:23" ht="10.5" customHeight="1">
      <c r="A348" s="103" t="s">
        <v>264</v>
      </c>
      <c r="B348" s="103"/>
      <c r="C348" s="103" t="s">
        <v>801</v>
      </c>
      <c r="D348" s="103"/>
      <c r="E348" s="103"/>
      <c r="F348" s="103" t="s">
        <v>802</v>
      </c>
      <c r="G348" s="103"/>
      <c r="H348" s="103"/>
      <c r="I348" s="103"/>
      <c r="J348" s="102">
        <v>0</v>
      </c>
      <c r="K348" s="102"/>
      <c r="L348" s="48">
        <v>0</v>
      </c>
      <c r="M348" s="48">
        <v>419869.79</v>
      </c>
      <c r="N348" s="102">
        <v>518983.18</v>
      </c>
      <c r="O348" s="102"/>
      <c r="P348" s="102">
        <v>0</v>
      </c>
      <c r="Q348" s="102"/>
      <c r="R348" s="102">
        <v>99113.39</v>
      </c>
      <c r="S348" s="102"/>
      <c r="T348" s="102"/>
      <c r="U348" s="102"/>
      <c r="V348" s="102"/>
      <c r="W348" s="102"/>
    </row>
    <row r="349" spans="1:23" ht="10.5" customHeight="1">
      <c r="A349" s="103" t="s">
        <v>264</v>
      </c>
      <c r="B349" s="103"/>
      <c r="C349" s="103" t="s">
        <v>944</v>
      </c>
      <c r="D349" s="103"/>
      <c r="E349" s="103"/>
      <c r="F349" s="103" t="s">
        <v>129</v>
      </c>
      <c r="G349" s="103"/>
      <c r="H349" s="103"/>
      <c r="I349" s="103"/>
      <c r="J349" s="102">
        <v>0</v>
      </c>
      <c r="K349" s="102"/>
      <c r="L349" s="48">
        <v>0</v>
      </c>
      <c r="M349" s="48">
        <v>0</v>
      </c>
      <c r="N349" s="102">
        <v>39365.76</v>
      </c>
      <c r="O349" s="102"/>
      <c r="P349" s="102">
        <v>0</v>
      </c>
      <c r="Q349" s="102"/>
      <c r="R349" s="102">
        <v>39365.76</v>
      </c>
      <c r="S349" s="102"/>
      <c r="T349" s="102"/>
      <c r="U349" s="102"/>
      <c r="V349" s="102"/>
      <c r="W349" s="102"/>
    </row>
    <row r="350" spans="1:23" ht="10.5" customHeight="1">
      <c r="A350" s="103" t="s">
        <v>264</v>
      </c>
      <c r="B350" s="103"/>
      <c r="C350" s="103" t="s">
        <v>803</v>
      </c>
      <c r="D350" s="103"/>
      <c r="E350" s="103"/>
      <c r="F350" s="103" t="s">
        <v>47</v>
      </c>
      <c r="G350" s="103"/>
      <c r="H350" s="103"/>
      <c r="I350" s="103"/>
      <c r="J350" s="102">
        <v>0</v>
      </c>
      <c r="K350" s="102"/>
      <c r="L350" s="48">
        <v>0</v>
      </c>
      <c r="M350" s="48">
        <v>9057.99</v>
      </c>
      <c r="N350" s="102">
        <v>9057.99</v>
      </c>
      <c r="O350" s="102"/>
      <c r="P350" s="102">
        <v>0</v>
      </c>
      <c r="Q350" s="102"/>
      <c r="R350" s="102">
        <v>0</v>
      </c>
      <c r="S350" s="102"/>
      <c r="T350" s="102"/>
      <c r="U350" s="102"/>
      <c r="V350" s="102"/>
      <c r="W350" s="102"/>
    </row>
    <row r="351" spans="1:23" ht="10.5" customHeight="1">
      <c r="A351" s="103" t="s">
        <v>264</v>
      </c>
      <c r="B351" s="103"/>
      <c r="C351" s="103" t="s">
        <v>804</v>
      </c>
      <c r="D351" s="103"/>
      <c r="E351" s="103"/>
      <c r="F351" s="103" t="s">
        <v>121</v>
      </c>
      <c r="G351" s="103"/>
      <c r="H351" s="103"/>
      <c r="I351" s="103"/>
      <c r="J351" s="102">
        <v>0</v>
      </c>
      <c r="K351" s="102"/>
      <c r="L351" s="48">
        <v>0</v>
      </c>
      <c r="M351" s="48">
        <v>26398.7</v>
      </c>
      <c r="N351" s="102">
        <v>45879.86</v>
      </c>
      <c r="O351" s="102"/>
      <c r="P351" s="102">
        <v>0</v>
      </c>
      <c r="Q351" s="102"/>
      <c r="R351" s="102">
        <v>19481.16</v>
      </c>
      <c r="S351" s="102"/>
      <c r="T351" s="102"/>
      <c r="U351" s="102"/>
      <c r="V351" s="102"/>
      <c r="W351" s="102"/>
    </row>
    <row r="352" spans="1:23" ht="10.5" customHeight="1">
      <c r="A352" s="103" t="s">
        <v>264</v>
      </c>
      <c r="B352" s="103"/>
      <c r="C352" s="103" t="s">
        <v>805</v>
      </c>
      <c r="D352" s="103"/>
      <c r="E352" s="103"/>
      <c r="F352" s="103" t="s">
        <v>111</v>
      </c>
      <c r="G352" s="103"/>
      <c r="H352" s="103"/>
      <c r="I352" s="103"/>
      <c r="J352" s="102">
        <v>0</v>
      </c>
      <c r="K352" s="102"/>
      <c r="L352" s="48">
        <v>0</v>
      </c>
      <c r="M352" s="48">
        <v>125000</v>
      </c>
      <c r="N352" s="102">
        <v>125000</v>
      </c>
      <c r="O352" s="102"/>
      <c r="P352" s="102">
        <v>0</v>
      </c>
      <c r="Q352" s="102"/>
      <c r="R352" s="102">
        <v>0</v>
      </c>
      <c r="S352" s="102"/>
      <c r="T352" s="102"/>
      <c r="U352" s="102"/>
      <c r="V352" s="102"/>
      <c r="W352" s="102"/>
    </row>
    <row r="353" spans="1:23" ht="10.5" customHeight="1">
      <c r="A353" s="103" t="s">
        <v>264</v>
      </c>
      <c r="B353" s="103"/>
      <c r="C353" s="103" t="s">
        <v>945</v>
      </c>
      <c r="D353" s="103"/>
      <c r="E353" s="103"/>
      <c r="F353" s="103" t="s">
        <v>69</v>
      </c>
      <c r="G353" s="103"/>
      <c r="H353" s="103"/>
      <c r="I353" s="103"/>
      <c r="J353" s="102">
        <v>0</v>
      </c>
      <c r="K353" s="102"/>
      <c r="L353" s="48">
        <v>0</v>
      </c>
      <c r="M353" s="48">
        <v>259413.1</v>
      </c>
      <c r="N353" s="102">
        <v>299679.57</v>
      </c>
      <c r="O353" s="102"/>
      <c r="P353" s="102">
        <v>0</v>
      </c>
      <c r="Q353" s="102"/>
      <c r="R353" s="102">
        <v>40266.47</v>
      </c>
      <c r="S353" s="102"/>
      <c r="T353" s="102"/>
      <c r="U353" s="102"/>
      <c r="V353" s="102"/>
      <c r="W353" s="102"/>
    </row>
    <row r="354" spans="1:23" ht="10.5" customHeight="1">
      <c r="A354" s="103" t="s">
        <v>264</v>
      </c>
      <c r="B354" s="103"/>
      <c r="C354" s="103" t="s">
        <v>806</v>
      </c>
      <c r="D354" s="103"/>
      <c r="E354" s="103"/>
      <c r="F354" s="103" t="s">
        <v>807</v>
      </c>
      <c r="G354" s="103"/>
      <c r="H354" s="103"/>
      <c r="I354" s="103"/>
      <c r="J354" s="102">
        <v>0</v>
      </c>
      <c r="K354" s="102"/>
      <c r="L354" s="48">
        <v>0</v>
      </c>
      <c r="M354" s="48">
        <v>131098.48</v>
      </c>
      <c r="N354" s="102">
        <v>131098.48</v>
      </c>
      <c r="O354" s="102"/>
      <c r="P354" s="102">
        <v>0</v>
      </c>
      <c r="Q354" s="102"/>
      <c r="R354" s="102">
        <v>0</v>
      </c>
      <c r="S354" s="102"/>
      <c r="T354" s="102"/>
      <c r="U354" s="102"/>
      <c r="V354" s="102"/>
      <c r="W354" s="102"/>
    </row>
    <row r="355" spans="1:23" ht="10.5" customHeight="1">
      <c r="A355" s="103" t="s">
        <v>264</v>
      </c>
      <c r="B355" s="103"/>
      <c r="C355" s="103" t="s">
        <v>808</v>
      </c>
      <c r="D355" s="103"/>
      <c r="E355" s="103"/>
      <c r="F355" s="103" t="s">
        <v>69</v>
      </c>
      <c r="G355" s="103"/>
      <c r="H355" s="103"/>
      <c r="I355" s="103"/>
      <c r="J355" s="102">
        <v>0</v>
      </c>
      <c r="K355" s="102"/>
      <c r="L355" s="48">
        <v>0</v>
      </c>
      <c r="M355" s="48">
        <v>131098.48</v>
      </c>
      <c r="N355" s="102">
        <v>131098.48</v>
      </c>
      <c r="O355" s="102"/>
      <c r="P355" s="102">
        <v>0</v>
      </c>
      <c r="Q355" s="102"/>
      <c r="R355" s="102">
        <v>0</v>
      </c>
      <c r="S355" s="102"/>
      <c r="T355" s="102"/>
      <c r="U355" s="102"/>
      <c r="V355" s="102"/>
      <c r="W355" s="102"/>
    </row>
    <row r="356" spans="1:23" ht="10.5" customHeight="1">
      <c r="A356" s="103" t="s">
        <v>264</v>
      </c>
      <c r="B356" s="103"/>
      <c r="C356" s="103" t="s">
        <v>946</v>
      </c>
      <c r="D356" s="103"/>
      <c r="E356" s="103"/>
      <c r="F356" s="103" t="s">
        <v>947</v>
      </c>
      <c r="G356" s="103"/>
      <c r="H356" s="103"/>
      <c r="I356" s="103"/>
      <c r="J356" s="102">
        <v>0</v>
      </c>
      <c r="K356" s="102"/>
      <c r="L356" s="48">
        <v>0</v>
      </c>
      <c r="M356" s="48">
        <v>27492</v>
      </c>
      <c r="N356" s="102">
        <v>27492</v>
      </c>
      <c r="O356" s="102"/>
      <c r="P356" s="102">
        <v>0</v>
      </c>
      <c r="Q356" s="102"/>
      <c r="R356" s="102">
        <v>0</v>
      </c>
      <c r="S356" s="102"/>
      <c r="T356" s="102"/>
      <c r="U356" s="102"/>
      <c r="V356" s="102"/>
      <c r="W356" s="102"/>
    </row>
    <row r="357" spans="1:23" ht="10.5" customHeight="1">
      <c r="A357" s="103" t="s">
        <v>264</v>
      </c>
      <c r="B357" s="103"/>
      <c r="C357" s="103" t="s">
        <v>948</v>
      </c>
      <c r="D357" s="103"/>
      <c r="E357" s="103"/>
      <c r="F357" s="103" t="s">
        <v>119</v>
      </c>
      <c r="G357" s="103"/>
      <c r="H357" s="103"/>
      <c r="I357" s="103"/>
      <c r="J357" s="102">
        <v>0</v>
      </c>
      <c r="K357" s="102"/>
      <c r="L357" s="48">
        <v>0</v>
      </c>
      <c r="M357" s="48">
        <v>27492</v>
      </c>
      <c r="N357" s="102">
        <v>27492</v>
      </c>
      <c r="O357" s="102"/>
      <c r="P357" s="102">
        <v>0</v>
      </c>
      <c r="Q357" s="102"/>
      <c r="R357" s="102">
        <v>0</v>
      </c>
      <c r="S357" s="102"/>
      <c r="T357" s="102"/>
      <c r="U357" s="102"/>
      <c r="V357" s="102"/>
      <c r="W357" s="102"/>
    </row>
    <row r="358" spans="1:23" ht="10.5" customHeight="1">
      <c r="A358" s="103" t="s">
        <v>264</v>
      </c>
      <c r="B358" s="103"/>
      <c r="C358" s="103" t="s">
        <v>809</v>
      </c>
      <c r="D358" s="103"/>
      <c r="E358" s="103"/>
      <c r="F358" s="103" t="s">
        <v>810</v>
      </c>
      <c r="G358" s="103"/>
      <c r="H358" s="103"/>
      <c r="I358" s="103"/>
      <c r="J358" s="102">
        <v>0</v>
      </c>
      <c r="K358" s="102"/>
      <c r="L358" s="48">
        <v>0</v>
      </c>
      <c r="M358" s="48">
        <v>55516.54</v>
      </c>
      <c r="N358" s="102">
        <v>55516.54</v>
      </c>
      <c r="O358" s="102"/>
      <c r="P358" s="102">
        <v>0</v>
      </c>
      <c r="Q358" s="102"/>
      <c r="R358" s="102">
        <v>0</v>
      </c>
      <c r="S358" s="102"/>
      <c r="T358" s="102"/>
      <c r="U358" s="102"/>
      <c r="V358" s="102"/>
      <c r="W358" s="102"/>
    </row>
    <row r="359" spans="1:23" ht="10.5" customHeight="1">
      <c r="A359" s="103" t="s">
        <v>264</v>
      </c>
      <c r="B359" s="103"/>
      <c r="C359" s="103" t="s">
        <v>811</v>
      </c>
      <c r="D359" s="103"/>
      <c r="E359" s="103"/>
      <c r="F359" s="103" t="s">
        <v>505</v>
      </c>
      <c r="G359" s="103"/>
      <c r="H359" s="103"/>
      <c r="I359" s="103"/>
      <c r="J359" s="102">
        <v>0</v>
      </c>
      <c r="K359" s="102"/>
      <c r="L359" s="48">
        <v>0</v>
      </c>
      <c r="M359" s="48">
        <v>34636.54</v>
      </c>
      <c r="N359" s="102">
        <v>34636.54</v>
      </c>
      <c r="O359" s="102"/>
      <c r="P359" s="102">
        <v>0</v>
      </c>
      <c r="Q359" s="102"/>
      <c r="R359" s="102">
        <v>0</v>
      </c>
      <c r="S359" s="102"/>
      <c r="T359" s="102"/>
      <c r="U359" s="102"/>
      <c r="V359" s="102"/>
      <c r="W359" s="102"/>
    </row>
    <row r="360" spans="1:23" ht="10.5" customHeight="1">
      <c r="A360" s="103" t="s">
        <v>264</v>
      </c>
      <c r="B360" s="103"/>
      <c r="C360" s="103" t="s">
        <v>812</v>
      </c>
      <c r="D360" s="103"/>
      <c r="E360" s="103"/>
      <c r="F360" s="103" t="s">
        <v>121</v>
      </c>
      <c r="G360" s="103"/>
      <c r="H360" s="103"/>
      <c r="I360" s="103"/>
      <c r="J360" s="102">
        <v>0</v>
      </c>
      <c r="K360" s="102"/>
      <c r="L360" s="48">
        <v>0</v>
      </c>
      <c r="M360" s="48">
        <v>20880</v>
      </c>
      <c r="N360" s="102">
        <v>20880</v>
      </c>
      <c r="O360" s="102"/>
      <c r="P360" s="102">
        <v>0</v>
      </c>
      <c r="Q360" s="102"/>
      <c r="R360" s="102">
        <v>0</v>
      </c>
      <c r="S360" s="102"/>
      <c r="T360" s="102"/>
      <c r="U360" s="102"/>
      <c r="V360" s="102"/>
      <c r="W360" s="102"/>
    </row>
    <row r="361" spans="1:23" ht="10.5" customHeight="1">
      <c r="A361" s="103" t="s">
        <v>264</v>
      </c>
      <c r="B361" s="103"/>
      <c r="C361" s="103" t="s">
        <v>813</v>
      </c>
      <c r="D361" s="103"/>
      <c r="E361" s="103"/>
      <c r="F361" s="103" t="s">
        <v>814</v>
      </c>
      <c r="G361" s="103"/>
      <c r="H361" s="103"/>
      <c r="I361" s="103"/>
      <c r="J361" s="102">
        <v>0</v>
      </c>
      <c r="K361" s="102"/>
      <c r="L361" s="48">
        <v>0</v>
      </c>
      <c r="M361" s="48">
        <v>0</v>
      </c>
      <c r="N361" s="102">
        <v>326.67</v>
      </c>
      <c r="O361" s="102"/>
      <c r="P361" s="102">
        <v>0</v>
      </c>
      <c r="Q361" s="102"/>
      <c r="R361" s="102">
        <v>326.67</v>
      </c>
      <c r="S361" s="102"/>
      <c r="T361" s="102"/>
      <c r="U361" s="102"/>
      <c r="V361" s="102"/>
      <c r="W361" s="102"/>
    </row>
    <row r="362" spans="1:23" ht="10.5" customHeight="1">
      <c r="A362" s="103" t="s">
        <v>264</v>
      </c>
      <c r="B362" s="103"/>
      <c r="C362" s="103" t="s">
        <v>815</v>
      </c>
      <c r="D362" s="103"/>
      <c r="E362" s="103"/>
      <c r="F362" s="103" t="s">
        <v>251</v>
      </c>
      <c r="G362" s="103"/>
      <c r="H362" s="103"/>
      <c r="I362" s="103"/>
      <c r="J362" s="102">
        <v>0</v>
      </c>
      <c r="K362" s="102"/>
      <c r="L362" s="48">
        <v>0</v>
      </c>
      <c r="M362" s="48">
        <v>0</v>
      </c>
      <c r="N362" s="102">
        <v>326.67</v>
      </c>
      <c r="O362" s="102"/>
      <c r="P362" s="102">
        <v>0</v>
      </c>
      <c r="Q362" s="102"/>
      <c r="R362" s="102">
        <v>326.67</v>
      </c>
      <c r="S362" s="102"/>
      <c r="T362" s="102"/>
      <c r="U362" s="102"/>
      <c r="V362" s="102"/>
      <c r="W362" s="102"/>
    </row>
    <row r="363" spans="1:23" ht="10.5" customHeight="1">
      <c r="A363" s="103" t="s">
        <v>264</v>
      </c>
      <c r="B363" s="103"/>
      <c r="C363" s="103" t="s">
        <v>816</v>
      </c>
      <c r="D363" s="103"/>
      <c r="E363" s="103"/>
      <c r="F363" s="103" t="s">
        <v>817</v>
      </c>
      <c r="G363" s="103"/>
      <c r="H363" s="103"/>
      <c r="I363" s="103"/>
      <c r="J363" s="102">
        <v>0</v>
      </c>
      <c r="K363" s="102"/>
      <c r="L363" s="48">
        <v>0</v>
      </c>
      <c r="M363" s="48">
        <v>182457.26</v>
      </c>
      <c r="N363" s="102">
        <v>182457.26</v>
      </c>
      <c r="O363" s="102"/>
      <c r="P363" s="102">
        <v>0</v>
      </c>
      <c r="Q363" s="102"/>
      <c r="R363" s="102">
        <v>0</v>
      </c>
      <c r="S363" s="102"/>
      <c r="T363" s="102"/>
      <c r="U363" s="102"/>
      <c r="V363" s="102"/>
      <c r="W363" s="102"/>
    </row>
    <row r="364" spans="1:23" ht="10.5" customHeight="1">
      <c r="A364" s="103" t="s">
        <v>264</v>
      </c>
      <c r="B364" s="103"/>
      <c r="C364" s="103" t="s">
        <v>818</v>
      </c>
      <c r="D364" s="103"/>
      <c r="E364" s="103"/>
      <c r="F364" s="103" t="s">
        <v>111</v>
      </c>
      <c r="G364" s="103"/>
      <c r="H364" s="103"/>
      <c r="I364" s="103"/>
      <c r="J364" s="102">
        <v>0</v>
      </c>
      <c r="K364" s="102"/>
      <c r="L364" s="48">
        <v>0</v>
      </c>
      <c r="M364" s="48">
        <v>172308.42</v>
      </c>
      <c r="N364" s="102">
        <v>172308.42</v>
      </c>
      <c r="O364" s="102"/>
      <c r="P364" s="102">
        <v>0</v>
      </c>
      <c r="Q364" s="102"/>
      <c r="R364" s="102">
        <v>0</v>
      </c>
      <c r="S364" s="102"/>
      <c r="T364" s="102"/>
      <c r="U364" s="102"/>
      <c r="V364" s="102"/>
      <c r="W364" s="102"/>
    </row>
    <row r="365" spans="1:23" ht="10.5" customHeight="1">
      <c r="A365" s="103" t="s">
        <v>264</v>
      </c>
      <c r="B365" s="103"/>
      <c r="C365" s="103" t="s">
        <v>819</v>
      </c>
      <c r="D365" s="103"/>
      <c r="E365" s="103"/>
      <c r="F365" s="103" t="s">
        <v>70</v>
      </c>
      <c r="G365" s="103"/>
      <c r="H365" s="103"/>
      <c r="I365" s="103"/>
      <c r="J365" s="102">
        <v>0</v>
      </c>
      <c r="K365" s="102"/>
      <c r="L365" s="48">
        <v>0</v>
      </c>
      <c r="M365" s="48">
        <v>10148.84</v>
      </c>
      <c r="N365" s="102">
        <v>10148.84</v>
      </c>
      <c r="O365" s="102"/>
      <c r="P365" s="102">
        <v>0</v>
      </c>
      <c r="Q365" s="102"/>
      <c r="R365" s="102">
        <v>0</v>
      </c>
      <c r="S365" s="102"/>
      <c r="T365" s="102"/>
      <c r="U365" s="102"/>
      <c r="V365" s="102"/>
      <c r="W365" s="102"/>
    </row>
    <row r="366" spans="1:23" ht="10.5" customHeight="1">
      <c r="A366" s="103" t="s">
        <v>264</v>
      </c>
      <c r="B366" s="103"/>
      <c r="C366" s="103" t="s">
        <v>949</v>
      </c>
      <c r="D366" s="103"/>
      <c r="E366" s="103"/>
      <c r="F366" s="103" t="s">
        <v>950</v>
      </c>
      <c r="G366" s="103"/>
      <c r="H366" s="103"/>
      <c r="I366" s="103"/>
      <c r="J366" s="102">
        <v>0</v>
      </c>
      <c r="K366" s="102"/>
      <c r="L366" s="48">
        <v>0</v>
      </c>
      <c r="M366" s="48">
        <v>35556.32</v>
      </c>
      <c r="N366" s="102">
        <v>35556.32</v>
      </c>
      <c r="O366" s="102"/>
      <c r="P366" s="102">
        <v>0</v>
      </c>
      <c r="Q366" s="102"/>
      <c r="R366" s="102">
        <v>0</v>
      </c>
      <c r="S366" s="102"/>
      <c r="T366" s="102"/>
      <c r="U366" s="102"/>
      <c r="V366" s="102"/>
      <c r="W366" s="102"/>
    </row>
    <row r="367" spans="1:23" ht="10.5" customHeight="1">
      <c r="A367" s="103" t="s">
        <v>264</v>
      </c>
      <c r="B367" s="103"/>
      <c r="C367" s="103" t="s">
        <v>951</v>
      </c>
      <c r="D367" s="103"/>
      <c r="E367" s="103"/>
      <c r="F367" s="103" t="s">
        <v>73</v>
      </c>
      <c r="G367" s="103"/>
      <c r="H367" s="103"/>
      <c r="I367" s="103"/>
      <c r="J367" s="102">
        <v>0</v>
      </c>
      <c r="K367" s="102"/>
      <c r="L367" s="48">
        <v>0</v>
      </c>
      <c r="M367" s="48">
        <v>31088</v>
      </c>
      <c r="N367" s="102">
        <v>31088</v>
      </c>
      <c r="O367" s="102"/>
      <c r="P367" s="102">
        <v>0</v>
      </c>
      <c r="Q367" s="102"/>
      <c r="R367" s="102">
        <v>0</v>
      </c>
      <c r="S367" s="102"/>
      <c r="T367" s="102"/>
      <c r="U367" s="102"/>
      <c r="V367" s="102"/>
      <c r="W367" s="102"/>
    </row>
    <row r="368" spans="1:23" ht="10.5" customHeight="1">
      <c r="A368" s="103" t="s">
        <v>264</v>
      </c>
      <c r="B368" s="103"/>
      <c r="C368" s="103" t="s">
        <v>952</v>
      </c>
      <c r="D368" s="103"/>
      <c r="E368" s="103"/>
      <c r="F368" s="103" t="s">
        <v>835</v>
      </c>
      <c r="G368" s="103"/>
      <c r="H368" s="103"/>
      <c r="I368" s="103"/>
      <c r="J368" s="102">
        <v>0</v>
      </c>
      <c r="K368" s="102"/>
      <c r="L368" s="48">
        <v>0</v>
      </c>
      <c r="M368" s="48">
        <v>4468.32</v>
      </c>
      <c r="N368" s="102">
        <v>4468.32</v>
      </c>
      <c r="O368" s="102"/>
      <c r="P368" s="102">
        <v>0</v>
      </c>
      <c r="Q368" s="102"/>
      <c r="R368" s="102">
        <v>0</v>
      </c>
      <c r="S368" s="102"/>
      <c r="T368" s="102"/>
      <c r="U368" s="102"/>
      <c r="V368" s="102"/>
      <c r="W368" s="102"/>
    </row>
    <row r="369" spans="1:23" ht="10.5" customHeight="1">
      <c r="A369" s="103" t="s">
        <v>264</v>
      </c>
      <c r="B369" s="103"/>
      <c r="C369" s="103" t="s">
        <v>953</v>
      </c>
      <c r="D369" s="103"/>
      <c r="E369" s="103"/>
      <c r="F369" s="103" t="s">
        <v>954</v>
      </c>
      <c r="G369" s="103"/>
      <c r="H369" s="103"/>
      <c r="I369" s="103"/>
      <c r="J369" s="102">
        <v>0</v>
      </c>
      <c r="K369" s="102"/>
      <c r="L369" s="48">
        <v>0</v>
      </c>
      <c r="M369" s="48">
        <v>560</v>
      </c>
      <c r="N369" s="102">
        <v>560</v>
      </c>
      <c r="O369" s="102"/>
      <c r="P369" s="102">
        <v>0</v>
      </c>
      <c r="Q369" s="102"/>
      <c r="R369" s="102">
        <v>0</v>
      </c>
      <c r="S369" s="102"/>
      <c r="T369" s="102"/>
      <c r="U369" s="102"/>
      <c r="V369" s="102"/>
      <c r="W369" s="102"/>
    </row>
    <row r="370" spans="1:23" ht="10.5" customHeight="1">
      <c r="A370" s="103" t="s">
        <v>264</v>
      </c>
      <c r="B370" s="103"/>
      <c r="C370" s="103" t="s">
        <v>955</v>
      </c>
      <c r="D370" s="103"/>
      <c r="E370" s="103"/>
      <c r="F370" s="103" t="s">
        <v>186</v>
      </c>
      <c r="G370" s="103"/>
      <c r="H370" s="103"/>
      <c r="I370" s="103"/>
      <c r="J370" s="102">
        <v>0</v>
      </c>
      <c r="K370" s="102"/>
      <c r="L370" s="48">
        <v>0</v>
      </c>
      <c r="M370" s="48">
        <v>560</v>
      </c>
      <c r="N370" s="102">
        <v>560</v>
      </c>
      <c r="O370" s="102"/>
      <c r="P370" s="102">
        <v>0</v>
      </c>
      <c r="Q370" s="102"/>
      <c r="R370" s="102">
        <v>0</v>
      </c>
      <c r="S370" s="102"/>
      <c r="T370" s="102"/>
      <c r="U370" s="102"/>
      <c r="V370" s="102"/>
      <c r="W370" s="102"/>
    </row>
    <row r="371" spans="1:23" ht="10.5" customHeight="1">
      <c r="A371" s="103" t="s">
        <v>264</v>
      </c>
      <c r="B371" s="103"/>
      <c r="C371" s="103" t="s">
        <v>820</v>
      </c>
      <c r="D371" s="103"/>
      <c r="E371" s="103"/>
      <c r="F371" s="103" t="s">
        <v>821</v>
      </c>
      <c r="G371" s="103"/>
      <c r="H371" s="103"/>
      <c r="I371" s="103"/>
      <c r="J371" s="102">
        <v>0</v>
      </c>
      <c r="K371" s="102"/>
      <c r="L371" s="48">
        <v>1318</v>
      </c>
      <c r="M371" s="48">
        <v>22833.4</v>
      </c>
      <c r="N371" s="102">
        <v>23563.4</v>
      </c>
      <c r="O371" s="102"/>
      <c r="P371" s="102">
        <v>0</v>
      </c>
      <c r="Q371" s="102"/>
      <c r="R371" s="102">
        <v>2048</v>
      </c>
      <c r="S371" s="102"/>
      <c r="T371" s="102"/>
      <c r="U371" s="102"/>
      <c r="V371" s="102"/>
      <c r="W371" s="102"/>
    </row>
    <row r="372" spans="1:23" ht="10.5" customHeight="1">
      <c r="A372" s="103" t="s">
        <v>264</v>
      </c>
      <c r="B372" s="103"/>
      <c r="C372" s="103" t="s">
        <v>822</v>
      </c>
      <c r="D372" s="103"/>
      <c r="E372" s="103"/>
      <c r="F372" s="103" t="s">
        <v>823</v>
      </c>
      <c r="G372" s="103"/>
      <c r="H372" s="103"/>
      <c r="I372" s="103"/>
      <c r="J372" s="102">
        <v>0</v>
      </c>
      <c r="K372" s="102"/>
      <c r="L372" s="48">
        <v>1318</v>
      </c>
      <c r="M372" s="48">
        <v>22833.4</v>
      </c>
      <c r="N372" s="102">
        <v>23563.4</v>
      </c>
      <c r="O372" s="102"/>
      <c r="P372" s="102">
        <v>0</v>
      </c>
      <c r="Q372" s="102"/>
      <c r="R372" s="102">
        <v>2048</v>
      </c>
      <c r="S372" s="102"/>
      <c r="T372" s="102"/>
      <c r="U372" s="102"/>
      <c r="V372" s="102"/>
      <c r="W372" s="102"/>
    </row>
    <row r="373" spans="1:23" ht="10.5" customHeight="1">
      <c r="A373" s="103" t="s">
        <v>264</v>
      </c>
      <c r="B373" s="103"/>
      <c r="C373" s="103" t="s">
        <v>824</v>
      </c>
      <c r="D373" s="103"/>
      <c r="E373" s="103"/>
      <c r="F373" s="103" t="s">
        <v>75</v>
      </c>
      <c r="G373" s="103"/>
      <c r="H373" s="103"/>
      <c r="I373" s="103"/>
      <c r="J373" s="102">
        <v>0</v>
      </c>
      <c r="K373" s="102"/>
      <c r="L373" s="48">
        <v>1318</v>
      </c>
      <c r="M373" s="48">
        <v>22833.4</v>
      </c>
      <c r="N373" s="102">
        <v>23563.4</v>
      </c>
      <c r="O373" s="102"/>
      <c r="P373" s="102">
        <v>0</v>
      </c>
      <c r="Q373" s="102"/>
      <c r="R373" s="102">
        <v>2048</v>
      </c>
      <c r="S373" s="102"/>
      <c r="T373" s="102"/>
      <c r="U373" s="102"/>
      <c r="V373" s="102"/>
      <c r="W373" s="102"/>
    </row>
    <row r="374" spans="1:23" ht="10.5" customHeight="1">
      <c r="A374" s="103" t="s">
        <v>264</v>
      </c>
      <c r="B374" s="103"/>
      <c r="C374" s="103" t="s">
        <v>956</v>
      </c>
      <c r="D374" s="103"/>
      <c r="E374" s="103"/>
      <c r="F374" s="103" t="s">
        <v>957</v>
      </c>
      <c r="G374" s="103"/>
      <c r="H374" s="103"/>
      <c r="I374" s="103"/>
      <c r="J374" s="102">
        <v>0</v>
      </c>
      <c r="K374" s="102"/>
      <c r="L374" s="48">
        <v>0</v>
      </c>
      <c r="M374" s="48">
        <v>21515.4</v>
      </c>
      <c r="N374" s="102">
        <v>23563.4</v>
      </c>
      <c r="O374" s="102"/>
      <c r="P374" s="102">
        <v>0</v>
      </c>
      <c r="Q374" s="102"/>
      <c r="R374" s="102">
        <v>2048</v>
      </c>
      <c r="S374" s="102"/>
      <c r="T374" s="102"/>
      <c r="U374" s="102"/>
      <c r="V374" s="102"/>
      <c r="W374" s="102"/>
    </row>
    <row r="375" spans="1:23" ht="10.5" customHeight="1">
      <c r="A375" s="103" t="s">
        <v>264</v>
      </c>
      <c r="B375" s="103"/>
      <c r="C375" s="103" t="s">
        <v>958</v>
      </c>
      <c r="D375" s="103"/>
      <c r="E375" s="103"/>
      <c r="F375" s="103" t="s">
        <v>959</v>
      </c>
      <c r="G375" s="103"/>
      <c r="H375" s="103"/>
      <c r="I375" s="103"/>
      <c r="J375" s="102">
        <v>0</v>
      </c>
      <c r="K375" s="102"/>
      <c r="L375" s="48">
        <v>0</v>
      </c>
      <c r="M375" s="48">
        <v>19467.4</v>
      </c>
      <c r="N375" s="102">
        <v>19467.4</v>
      </c>
      <c r="O375" s="102"/>
      <c r="P375" s="102">
        <v>0</v>
      </c>
      <c r="Q375" s="102"/>
      <c r="R375" s="102">
        <v>0</v>
      </c>
      <c r="S375" s="102"/>
      <c r="T375" s="102"/>
      <c r="U375" s="102"/>
      <c r="V375" s="102"/>
      <c r="W375" s="102"/>
    </row>
    <row r="376" spans="1:23" ht="10.5" customHeight="1">
      <c r="A376" s="103" t="s">
        <v>264</v>
      </c>
      <c r="B376" s="103"/>
      <c r="C376" s="103" t="s">
        <v>960</v>
      </c>
      <c r="D376" s="103"/>
      <c r="E376" s="103"/>
      <c r="F376" s="103" t="s">
        <v>961</v>
      </c>
      <c r="G376" s="103"/>
      <c r="H376" s="103"/>
      <c r="I376" s="103"/>
      <c r="J376" s="102">
        <v>0</v>
      </c>
      <c r="K376" s="102"/>
      <c r="L376" s="48">
        <v>0</v>
      </c>
      <c r="M376" s="48">
        <v>2048</v>
      </c>
      <c r="N376" s="102">
        <v>4096</v>
      </c>
      <c r="O376" s="102"/>
      <c r="P376" s="102">
        <v>0</v>
      </c>
      <c r="Q376" s="102"/>
      <c r="R376" s="102">
        <v>2048</v>
      </c>
      <c r="S376" s="102"/>
      <c r="T376" s="102"/>
      <c r="U376" s="102"/>
      <c r="V376" s="102"/>
      <c r="W376" s="102"/>
    </row>
    <row r="377" spans="1:23" ht="10.5" customHeight="1">
      <c r="A377" s="103" t="s">
        <v>264</v>
      </c>
      <c r="B377" s="103"/>
      <c r="C377" s="103" t="s">
        <v>825</v>
      </c>
      <c r="D377" s="103"/>
      <c r="E377" s="103"/>
      <c r="F377" s="103" t="s">
        <v>826</v>
      </c>
      <c r="G377" s="103"/>
      <c r="H377" s="103"/>
      <c r="I377" s="103"/>
      <c r="J377" s="102">
        <v>0</v>
      </c>
      <c r="K377" s="102"/>
      <c r="L377" s="48">
        <v>1318</v>
      </c>
      <c r="M377" s="48">
        <v>1318</v>
      </c>
      <c r="N377" s="102">
        <v>0</v>
      </c>
      <c r="O377" s="102"/>
      <c r="P377" s="102">
        <v>0</v>
      </c>
      <c r="Q377" s="102"/>
      <c r="R377" s="102">
        <v>0</v>
      </c>
      <c r="S377" s="102"/>
      <c r="T377" s="102"/>
      <c r="U377" s="102"/>
      <c r="V377" s="102"/>
      <c r="W377" s="102"/>
    </row>
    <row r="378" ht="6.75" customHeight="1" thickBot="1"/>
    <row r="379" spans="9:23" ht="13.5" customHeight="1" thickTop="1">
      <c r="I379" s="52" t="s">
        <v>262</v>
      </c>
      <c r="J379" s="101">
        <v>0</v>
      </c>
      <c r="K379" s="101"/>
      <c r="L379" s="49">
        <v>15148705.54</v>
      </c>
      <c r="M379" s="49">
        <v>101408119.29</v>
      </c>
      <c r="N379" s="101">
        <v>87864167.48</v>
      </c>
      <c r="O379" s="101"/>
      <c r="P379" s="101">
        <v>0</v>
      </c>
      <c r="Q379" s="101"/>
      <c r="R379" s="101">
        <v>1604753.73</v>
      </c>
      <c r="S379" s="101"/>
      <c r="T379" s="101"/>
      <c r="U379" s="101"/>
      <c r="V379" s="101"/>
      <c r="W379" s="101"/>
    </row>
    <row r="380" ht="6.75" customHeight="1"/>
    <row r="382" spans="20:25" ht="13.5" customHeight="1">
      <c r="T382" s="100" t="s">
        <v>962</v>
      </c>
      <c r="U382" s="100"/>
      <c r="V382" s="100"/>
      <c r="W382" s="100"/>
      <c r="X382" s="100"/>
      <c r="Y382" s="100"/>
    </row>
  </sheetData>
  <sheetProtection/>
  <mergeCells count="2541">
    <mergeCell ref="S12:T16"/>
    <mergeCell ref="C1:V1"/>
    <mergeCell ref="A2:F6"/>
    <mergeCell ref="G2:V2"/>
    <mergeCell ref="G3:S4"/>
    <mergeCell ref="T3:V3"/>
    <mergeCell ref="G5:R6"/>
    <mergeCell ref="P17:W17"/>
    <mergeCell ref="E7:N7"/>
    <mergeCell ref="O7:T11"/>
    <mergeCell ref="U7:U14"/>
    <mergeCell ref="V7:Y11"/>
    <mergeCell ref="B8:G11"/>
    <mergeCell ref="H8:N8"/>
    <mergeCell ref="H9:N11"/>
    <mergeCell ref="B12:D12"/>
    <mergeCell ref="E12:R16"/>
    <mergeCell ref="F18:I18"/>
    <mergeCell ref="J18:K18"/>
    <mergeCell ref="N18:O18"/>
    <mergeCell ref="P18:Q18"/>
    <mergeCell ref="V12:W16"/>
    <mergeCell ref="B13:D15"/>
    <mergeCell ref="U15:U16"/>
    <mergeCell ref="A17:I17"/>
    <mergeCell ref="J17:L17"/>
    <mergeCell ref="M17:O17"/>
    <mergeCell ref="R18:W18"/>
    <mergeCell ref="A20:B20"/>
    <mergeCell ref="C20:E20"/>
    <mergeCell ref="F20:I20"/>
    <mergeCell ref="J20:K20"/>
    <mergeCell ref="N20:O20"/>
    <mergeCell ref="P20:Q20"/>
    <mergeCell ref="R20:W20"/>
    <mergeCell ref="A18:B18"/>
    <mergeCell ref="C18:E18"/>
    <mergeCell ref="P22:Q22"/>
    <mergeCell ref="R22:W22"/>
    <mergeCell ref="A21:B21"/>
    <mergeCell ref="C21:E21"/>
    <mergeCell ref="F21:I21"/>
    <mergeCell ref="J21:K21"/>
    <mergeCell ref="N21:O21"/>
    <mergeCell ref="P21:Q21"/>
    <mergeCell ref="F23:I23"/>
    <mergeCell ref="J23:K23"/>
    <mergeCell ref="N23:O23"/>
    <mergeCell ref="P23:Q23"/>
    <mergeCell ref="R21:W21"/>
    <mergeCell ref="A22:B22"/>
    <mergeCell ref="C22:E22"/>
    <mergeCell ref="F22:I22"/>
    <mergeCell ref="J22:K22"/>
    <mergeCell ref="N22:O22"/>
    <mergeCell ref="R23:W23"/>
    <mergeCell ref="A24:B24"/>
    <mergeCell ref="C24:E24"/>
    <mergeCell ref="F24:I24"/>
    <mergeCell ref="J24:K24"/>
    <mergeCell ref="N24:O24"/>
    <mergeCell ref="P24:Q24"/>
    <mergeCell ref="R24:W24"/>
    <mergeCell ref="A23:B23"/>
    <mergeCell ref="C23:E23"/>
    <mergeCell ref="P26:Q26"/>
    <mergeCell ref="R26:W26"/>
    <mergeCell ref="A25:B25"/>
    <mergeCell ref="C25:E25"/>
    <mergeCell ref="F25:I25"/>
    <mergeCell ref="J25:K25"/>
    <mergeCell ref="N25:O25"/>
    <mergeCell ref="P25:Q25"/>
    <mergeCell ref="F27:I27"/>
    <mergeCell ref="J27:K27"/>
    <mergeCell ref="N27:O27"/>
    <mergeCell ref="P27:Q27"/>
    <mergeCell ref="R25:W25"/>
    <mergeCell ref="A26:B26"/>
    <mergeCell ref="C26:E26"/>
    <mergeCell ref="F26:I26"/>
    <mergeCell ref="J26:K26"/>
    <mergeCell ref="N26:O26"/>
    <mergeCell ref="R27:W27"/>
    <mergeCell ref="A28:B28"/>
    <mergeCell ref="C28:E28"/>
    <mergeCell ref="F28:I28"/>
    <mergeCell ref="J28:K28"/>
    <mergeCell ref="N28:O28"/>
    <mergeCell ref="P28:Q28"/>
    <mergeCell ref="R28:W28"/>
    <mergeCell ref="A27:B27"/>
    <mergeCell ref="C27:E27"/>
    <mergeCell ref="P30:Q30"/>
    <mergeCell ref="R30:W30"/>
    <mergeCell ref="A29:B29"/>
    <mergeCell ref="C29:E29"/>
    <mergeCell ref="F29:I29"/>
    <mergeCell ref="J29:K29"/>
    <mergeCell ref="N29:O29"/>
    <mergeCell ref="P29:Q29"/>
    <mergeCell ref="F31:I31"/>
    <mergeCell ref="J31:K31"/>
    <mergeCell ref="N31:O31"/>
    <mergeCell ref="P31:Q31"/>
    <mergeCell ref="R29:W29"/>
    <mergeCell ref="A30:B30"/>
    <mergeCell ref="C30:E30"/>
    <mergeCell ref="F30:I30"/>
    <mergeCell ref="J30:K30"/>
    <mergeCell ref="N30:O30"/>
    <mergeCell ref="R31:W31"/>
    <mergeCell ref="A32:B32"/>
    <mergeCell ref="C32:E32"/>
    <mergeCell ref="F32:I32"/>
    <mergeCell ref="J32:K32"/>
    <mergeCell ref="N32:O32"/>
    <mergeCell ref="P32:Q32"/>
    <mergeCell ref="R32:W32"/>
    <mergeCell ref="A31:B31"/>
    <mergeCell ref="C31:E31"/>
    <mergeCell ref="P34:Q34"/>
    <mergeCell ref="R34:W34"/>
    <mergeCell ref="A33:B33"/>
    <mergeCell ref="C33:E33"/>
    <mergeCell ref="F33:I33"/>
    <mergeCell ref="J33:K33"/>
    <mergeCell ref="N33:O33"/>
    <mergeCell ref="P33:Q33"/>
    <mergeCell ref="F35:I35"/>
    <mergeCell ref="J35:K35"/>
    <mergeCell ref="N35:O35"/>
    <mergeCell ref="P35:Q35"/>
    <mergeCell ref="R33:W33"/>
    <mergeCell ref="A34:B34"/>
    <mergeCell ref="C34:E34"/>
    <mergeCell ref="F34:I34"/>
    <mergeCell ref="J34:K34"/>
    <mergeCell ref="N34:O34"/>
    <mergeCell ref="R35:W35"/>
    <mergeCell ref="A36:B36"/>
    <mergeCell ref="C36:E36"/>
    <mergeCell ref="F36:I36"/>
    <mergeCell ref="J36:K36"/>
    <mergeCell ref="N36:O36"/>
    <mergeCell ref="P36:Q36"/>
    <mergeCell ref="R36:W36"/>
    <mergeCell ref="A35:B35"/>
    <mergeCell ref="C35:E35"/>
    <mergeCell ref="P38:Q38"/>
    <mergeCell ref="R38:W38"/>
    <mergeCell ref="A37:B37"/>
    <mergeCell ref="C37:E37"/>
    <mergeCell ref="F37:I37"/>
    <mergeCell ref="J37:K37"/>
    <mergeCell ref="N37:O37"/>
    <mergeCell ref="P37:Q37"/>
    <mergeCell ref="F39:I39"/>
    <mergeCell ref="J39:K39"/>
    <mergeCell ref="N39:O39"/>
    <mergeCell ref="P39:Q39"/>
    <mergeCell ref="R37:W37"/>
    <mergeCell ref="A38:B38"/>
    <mergeCell ref="C38:E38"/>
    <mergeCell ref="F38:I38"/>
    <mergeCell ref="J38:K38"/>
    <mergeCell ref="N38:O38"/>
    <mergeCell ref="R39:W39"/>
    <mergeCell ref="A40:B40"/>
    <mergeCell ref="C40:E40"/>
    <mergeCell ref="F40:I40"/>
    <mergeCell ref="J40:K40"/>
    <mergeCell ref="N40:O40"/>
    <mergeCell ref="P40:Q40"/>
    <mergeCell ref="R40:W40"/>
    <mergeCell ref="A39:B39"/>
    <mergeCell ref="C39:E39"/>
    <mergeCell ref="P42:Q42"/>
    <mergeCell ref="R42:W42"/>
    <mergeCell ref="A41:B41"/>
    <mergeCell ref="C41:E41"/>
    <mergeCell ref="F41:I41"/>
    <mergeCell ref="J41:K41"/>
    <mergeCell ref="N41:O41"/>
    <mergeCell ref="P41:Q41"/>
    <mergeCell ref="F43:I43"/>
    <mergeCell ref="J43:K43"/>
    <mergeCell ref="N43:O43"/>
    <mergeCell ref="P43:Q43"/>
    <mergeCell ref="R41:W41"/>
    <mergeCell ref="A42:B42"/>
    <mergeCell ref="C42:E42"/>
    <mergeCell ref="F42:I42"/>
    <mergeCell ref="J42:K42"/>
    <mergeCell ref="N42:O42"/>
    <mergeCell ref="R43:W43"/>
    <mergeCell ref="A44:B44"/>
    <mergeCell ref="C44:E44"/>
    <mergeCell ref="F44:I44"/>
    <mergeCell ref="J44:K44"/>
    <mergeCell ref="N44:O44"/>
    <mergeCell ref="P44:Q44"/>
    <mergeCell ref="R44:W44"/>
    <mergeCell ref="A43:B43"/>
    <mergeCell ref="C43:E43"/>
    <mergeCell ref="P46:Q46"/>
    <mergeCell ref="R46:W46"/>
    <mergeCell ref="A45:B45"/>
    <mergeCell ref="C45:E45"/>
    <mergeCell ref="F45:I45"/>
    <mergeCell ref="J45:K45"/>
    <mergeCell ref="N45:O45"/>
    <mergeCell ref="P45:Q45"/>
    <mergeCell ref="F47:I47"/>
    <mergeCell ref="J47:K47"/>
    <mergeCell ref="N47:O47"/>
    <mergeCell ref="P47:Q47"/>
    <mergeCell ref="R45:W45"/>
    <mergeCell ref="A46:B46"/>
    <mergeCell ref="C46:E46"/>
    <mergeCell ref="F46:I46"/>
    <mergeCell ref="J46:K46"/>
    <mergeCell ref="N46:O46"/>
    <mergeCell ref="R47:W47"/>
    <mergeCell ref="A48:B48"/>
    <mergeCell ref="C48:E48"/>
    <mergeCell ref="F48:I48"/>
    <mergeCell ref="J48:K48"/>
    <mergeCell ref="N48:O48"/>
    <mergeCell ref="P48:Q48"/>
    <mergeCell ref="R48:W48"/>
    <mergeCell ref="A47:B47"/>
    <mergeCell ref="C47:E47"/>
    <mergeCell ref="P50:Q50"/>
    <mergeCell ref="R50:W50"/>
    <mergeCell ref="A49:B49"/>
    <mergeCell ref="C49:E49"/>
    <mergeCell ref="F49:I49"/>
    <mergeCell ref="J49:K49"/>
    <mergeCell ref="N49:O49"/>
    <mergeCell ref="P49:Q49"/>
    <mergeCell ref="F51:I51"/>
    <mergeCell ref="J51:K51"/>
    <mergeCell ref="N51:O51"/>
    <mergeCell ref="P51:Q51"/>
    <mergeCell ref="R49:W49"/>
    <mergeCell ref="A50:B50"/>
    <mergeCell ref="C50:E50"/>
    <mergeCell ref="F50:I50"/>
    <mergeCell ref="J50:K50"/>
    <mergeCell ref="N50:O50"/>
    <mergeCell ref="R51:W51"/>
    <mergeCell ref="A52:B52"/>
    <mergeCell ref="C52:E52"/>
    <mergeCell ref="F52:I52"/>
    <mergeCell ref="J52:K52"/>
    <mergeCell ref="N52:O52"/>
    <mergeCell ref="P52:Q52"/>
    <mergeCell ref="R52:W52"/>
    <mergeCell ref="A51:B51"/>
    <mergeCell ref="C51:E51"/>
    <mergeCell ref="P54:Q54"/>
    <mergeCell ref="R54:W54"/>
    <mergeCell ref="A53:B53"/>
    <mergeCell ref="C53:E53"/>
    <mergeCell ref="F53:I53"/>
    <mergeCell ref="J53:K53"/>
    <mergeCell ref="N53:O53"/>
    <mergeCell ref="P53:Q53"/>
    <mergeCell ref="F55:I55"/>
    <mergeCell ref="J55:K55"/>
    <mergeCell ref="N55:O55"/>
    <mergeCell ref="P55:Q55"/>
    <mergeCell ref="R53:W53"/>
    <mergeCell ref="A54:B54"/>
    <mergeCell ref="C54:E54"/>
    <mergeCell ref="F54:I54"/>
    <mergeCell ref="J54:K54"/>
    <mergeCell ref="N54:O54"/>
    <mergeCell ref="R55:W55"/>
    <mergeCell ref="A56:B56"/>
    <mergeCell ref="C56:E56"/>
    <mergeCell ref="F56:I56"/>
    <mergeCell ref="J56:K56"/>
    <mergeCell ref="N56:O56"/>
    <mergeCell ref="P56:Q56"/>
    <mergeCell ref="R56:W56"/>
    <mergeCell ref="A55:B55"/>
    <mergeCell ref="C55:E55"/>
    <mergeCell ref="R58:W58"/>
    <mergeCell ref="R57:W57"/>
    <mergeCell ref="A57:B57"/>
    <mergeCell ref="C57:E57"/>
    <mergeCell ref="F57:I57"/>
    <mergeCell ref="J57:K57"/>
    <mergeCell ref="N57:O57"/>
    <mergeCell ref="P57:Q57"/>
    <mergeCell ref="F59:I59"/>
    <mergeCell ref="J59:K59"/>
    <mergeCell ref="N59:O59"/>
    <mergeCell ref="P59:Q59"/>
    <mergeCell ref="A58:B58"/>
    <mergeCell ref="C58:E58"/>
    <mergeCell ref="F58:I58"/>
    <mergeCell ref="J58:K58"/>
    <mergeCell ref="N58:O58"/>
    <mergeCell ref="P58:Q58"/>
    <mergeCell ref="R59:W59"/>
    <mergeCell ref="A60:B60"/>
    <mergeCell ref="C60:E60"/>
    <mergeCell ref="F60:I60"/>
    <mergeCell ref="J60:K60"/>
    <mergeCell ref="N60:O60"/>
    <mergeCell ref="P60:Q60"/>
    <mergeCell ref="R60:W60"/>
    <mergeCell ref="A59:B59"/>
    <mergeCell ref="C59:E59"/>
    <mergeCell ref="P62:Q62"/>
    <mergeCell ref="R62:W62"/>
    <mergeCell ref="A61:B61"/>
    <mergeCell ref="C61:E61"/>
    <mergeCell ref="F61:I61"/>
    <mergeCell ref="J61:K61"/>
    <mergeCell ref="N61:O61"/>
    <mergeCell ref="P61:Q61"/>
    <mergeCell ref="F63:I63"/>
    <mergeCell ref="J63:K63"/>
    <mergeCell ref="N63:O63"/>
    <mergeCell ref="P63:Q63"/>
    <mergeCell ref="R61:W61"/>
    <mergeCell ref="A62:B62"/>
    <mergeCell ref="C62:E62"/>
    <mergeCell ref="F62:I62"/>
    <mergeCell ref="J62:K62"/>
    <mergeCell ref="N62:O62"/>
    <mergeCell ref="R63:W63"/>
    <mergeCell ref="A64:B64"/>
    <mergeCell ref="C64:E64"/>
    <mergeCell ref="F64:I64"/>
    <mergeCell ref="J64:K64"/>
    <mergeCell ref="N64:O64"/>
    <mergeCell ref="P64:Q64"/>
    <mergeCell ref="R64:W64"/>
    <mergeCell ref="A63:B63"/>
    <mergeCell ref="C63:E63"/>
    <mergeCell ref="P66:Q66"/>
    <mergeCell ref="R66:W66"/>
    <mergeCell ref="A65:B65"/>
    <mergeCell ref="C65:E65"/>
    <mergeCell ref="F65:I65"/>
    <mergeCell ref="J65:K65"/>
    <mergeCell ref="N65:O65"/>
    <mergeCell ref="P65:Q65"/>
    <mergeCell ref="F67:I67"/>
    <mergeCell ref="J67:K67"/>
    <mergeCell ref="N67:O67"/>
    <mergeCell ref="P67:Q67"/>
    <mergeCell ref="R65:W65"/>
    <mergeCell ref="A66:B66"/>
    <mergeCell ref="C66:E66"/>
    <mergeCell ref="F66:I66"/>
    <mergeCell ref="J66:K66"/>
    <mergeCell ref="N66:O66"/>
    <mergeCell ref="R67:W67"/>
    <mergeCell ref="A68:B68"/>
    <mergeCell ref="C68:E68"/>
    <mergeCell ref="F68:I68"/>
    <mergeCell ref="J68:K68"/>
    <mergeCell ref="N68:O68"/>
    <mergeCell ref="P68:Q68"/>
    <mergeCell ref="R68:W68"/>
    <mergeCell ref="A67:B67"/>
    <mergeCell ref="C67:E67"/>
    <mergeCell ref="P70:Q70"/>
    <mergeCell ref="R70:W70"/>
    <mergeCell ref="A69:B69"/>
    <mergeCell ref="C69:E69"/>
    <mergeCell ref="F69:I69"/>
    <mergeCell ref="J69:K69"/>
    <mergeCell ref="N69:O69"/>
    <mergeCell ref="P69:Q69"/>
    <mergeCell ref="F71:I71"/>
    <mergeCell ref="J71:K71"/>
    <mergeCell ref="N71:O71"/>
    <mergeCell ref="P71:Q71"/>
    <mergeCell ref="R69:W69"/>
    <mergeCell ref="A70:B70"/>
    <mergeCell ref="C70:E70"/>
    <mergeCell ref="F70:I70"/>
    <mergeCell ref="J70:K70"/>
    <mergeCell ref="N70:O70"/>
    <mergeCell ref="R71:W71"/>
    <mergeCell ref="A72:B72"/>
    <mergeCell ref="C72:E72"/>
    <mergeCell ref="F72:I72"/>
    <mergeCell ref="J72:K72"/>
    <mergeCell ref="N72:O72"/>
    <mergeCell ref="P72:Q72"/>
    <mergeCell ref="R72:W72"/>
    <mergeCell ref="A71:B71"/>
    <mergeCell ref="C71:E71"/>
    <mergeCell ref="P74:Q74"/>
    <mergeCell ref="R74:W74"/>
    <mergeCell ref="A73:B73"/>
    <mergeCell ref="C73:E73"/>
    <mergeCell ref="F73:I73"/>
    <mergeCell ref="J73:K73"/>
    <mergeCell ref="N73:O73"/>
    <mergeCell ref="P73:Q73"/>
    <mergeCell ref="F75:I75"/>
    <mergeCell ref="J75:K75"/>
    <mergeCell ref="N75:O75"/>
    <mergeCell ref="P75:Q75"/>
    <mergeCell ref="R73:W73"/>
    <mergeCell ref="A74:B74"/>
    <mergeCell ref="C74:E74"/>
    <mergeCell ref="F74:I74"/>
    <mergeCell ref="J74:K74"/>
    <mergeCell ref="N74:O74"/>
    <mergeCell ref="R75:W75"/>
    <mergeCell ref="A76:B76"/>
    <mergeCell ref="C76:E76"/>
    <mergeCell ref="F76:I76"/>
    <mergeCell ref="J76:K76"/>
    <mergeCell ref="N76:O76"/>
    <mergeCell ref="P76:Q76"/>
    <mergeCell ref="R76:W76"/>
    <mergeCell ref="A75:B75"/>
    <mergeCell ref="C75:E75"/>
    <mergeCell ref="P78:Q78"/>
    <mergeCell ref="R78:W78"/>
    <mergeCell ref="A77:B77"/>
    <mergeCell ref="C77:E77"/>
    <mergeCell ref="F77:I77"/>
    <mergeCell ref="J77:K77"/>
    <mergeCell ref="N77:O77"/>
    <mergeCell ref="P77:Q77"/>
    <mergeCell ref="F79:I79"/>
    <mergeCell ref="J79:K79"/>
    <mergeCell ref="N79:O79"/>
    <mergeCell ref="P79:Q79"/>
    <mergeCell ref="R77:W77"/>
    <mergeCell ref="A78:B78"/>
    <mergeCell ref="C78:E78"/>
    <mergeCell ref="F78:I78"/>
    <mergeCell ref="J78:K78"/>
    <mergeCell ref="N78:O78"/>
    <mergeCell ref="R79:W79"/>
    <mergeCell ref="A80:B80"/>
    <mergeCell ref="C80:E80"/>
    <mergeCell ref="F80:I80"/>
    <mergeCell ref="J80:K80"/>
    <mergeCell ref="N80:O80"/>
    <mergeCell ref="P80:Q80"/>
    <mergeCell ref="R80:W80"/>
    <mergeCell ref="A79:B79"/>
    <mergeCell ref="C79:E79"/>
    <mergeCell ref="P82:Q82"/>
    <mergeCell ref="R82:W82"/>
    <mergeCell ref="A81:B81"/>
    <mergeCell ref="C81:E81"/>
    <mergeCell ref="F81:I81"/>
    <mergeCell ref="J81:K81"/>
    <mergeCell ref="N81:O81"/>
    <mergeCell ref="P81:Q81"/>
    <mergeCell ref="F83:I83"/>
    <mergeCell ref="J83:K83"/>
    <mergeCell ref="N83:O83"/>
    <mergeCell ref="P83:Q83"/>
    <mergeCell ref="R81:W81"/>
    <mergeCell ref="A82:B82"/>
    <mergeCell ref="C82:E82"/>
    <mergeCell ref="F82:I82"/>
    <mergeCell ref="J82:K82"/>
    <mergeCell ref="N82:O82"/>
    <mergeCell ref="R83:W83"/>
    <mergeCell ref="A84:B84"/>
    <mergeCell ref="C84:E84"/>
    <mergeCell ref="F84:I84"/>
    <mergeCell ref="J84:K84"/>
    <mergeCell ref="N84:O84"/>
    <mergeCell ref="P84:Q84"/>
    <mergeCell ref="R84:W84"/>
    <mergeCell ref="A83:B83"/>
    <mergeCell ref="C83:E83"/>
    <mergeCell ref="P86:Q86"/>
    <mergeCell ref="R86:W86"/>
    <mergeCell ref="A85:B85"/>
    <mergeCell ref="C85:E85"/>
    <mergeCell ref="F85:I85"/>
    <mergeCell ref="J85:K85"/>
    <mergeCell ref="N85:O85"/>
    <mergeCell ref="P85:Q85"/>
    <mergeCell ref="F87:I87"/>
    <mergeCell ref="J87:K87"/>
    <mergeCell ref="N87:O87"/>
    <mergeCell ref="P87:Q87"/>
    <mergeCell ref="R85:W85"/>
    <mergeCell ref="A86:B86"/>
    <mergeCell ref="C86:E86"/>
    <mergeCell ref="F86:I86"/>
    <mergeCell ref="J86:K86"/>
    <mergeCell ref="N86:O86"/>
    <mergeCell ref="R87:W87"/>
    <mergeCell ref="A88:B88"/>
    <mergeCell ref="C88:E88"/>
    <mergeCell ref="F88:I88"/>
    <mergeCell ref="J88:K88"/>
    <mergeCell ref="N88:O88"/>
    <mergeCell ref="P88:Q88"/>
    <mergeCell ref="R88:W88"/>
    <mergeCell ref="A87:B87"/>
    <mergeCell ref="C87:E87"/>
    <mergeCell ref="P90:Q90"/>
    <mergeCell ref="R90:W90"/>
    <mergeCell ref="A89:B89"/>
    <mergeCell ref="C89:E89"/>
    <mergeCell ref="F89:I89"/>
    <mergeCell ref="J89:K89"/>
    <mergeCell ref="N89:O89"/>
    <mergeCell ref="P89:Q89"/>
    <mergeCell ref="F91:I91"/>
    <mergeCell ref="J91:K91"/>
    <mergeCell ref="N91:O91"/>
    <mergeCell ref="P91:Q91"/>
    <mergeCell ref="R89:W89"/>
    <mergeCell ref="A90:B90"/>
    <mergeCell ref="C90:E90"/>
    <mergeCell ref="F90:I90"/>
    <mergeCell ref="J90:K90"/>
    <mergeCell ref="N90:O90"/>
    <mergeCell ref="R91:W91"/>
    <mergeCell ref="A92:B92"/>
    <mergeCell ref="C92:E92"/>
    <mergeCell ref="F92:I92"/>
    <mergeCell ref="J92:K92"/>
    <mergeCell ref="N92:O92"/>
    <mergeCell ref="P92:Q92"/>
    <mergeCell ref="R92:W92"/>
    <mergeCell ref="A91:B91"/>
    <mergeCell ref="C91:E91"/>
    <mergeCell ref="P94:Q94"/>
    <mergeCell ref="R94:W94"/>
    <mergeCell ref="A93:B93"/>
    <mergeCell ref="C93:E93"/>
    <mergeCell ref="F93:I93"/>
    <mergeCell ref="J93:K93"/>
    <mergeCell ref="N93:O93"/>
    <mergeCell ref="P93:Q93"/>
    <mergeCell ref="F95:I95"/>
    <mergeCell ref="J95:K95"/>
    <mergeCell ref="N95:O95"/>
    <mergeCell ref="P95:Q95"/>
    <mergeCell ref="R93:W93"/>
    <mergeCell ref="A94:B94"/>
    <mergeCell ref="C94:E94"/>
    <mergeCell ref="F94:I94"/>
    <mergeCell ref="J94:K94"/>
    <mergeCell ref="N94:O94"/>
    <mergeCell ref="R95:W95"/>
    <mergeCell ref="A96:B96"/>
    <mergeCell ref="C96:E96"/>
    <mergeCell ref="F96:I96"/>
    <mergeCell ref="J96:K96"/>
    <mergeCell ref="N96:O96"/>
    <mergeCell ref="P96:Q96"/>
    <mergeCell ref="R96:W96"/>
    <mergeCell ref="A95:B95"/>
    <mergeCell ref="C95:E95"/>
    <mergeCell ref="R98:W98"/>
    <mergeCell ref="R97:W97"/>
    <mergeCell ref="A97:B97"/>
    <mergeCell ref="C97:E97"/>
    <mergeCell ref="F97:I97"/>
    <mergeCell ref="J97:K97"/>
    <mergeCell ref="N97:O97"/>
    <mergeCell ref="P97:Q97"/>
    <mergeCell ref="A98:B98"/>
    <mergeCell ref="C98:E98"/>
    <mergeCell ref="F98:I98"/>
    <mergeCell ref="J98:K98"/>
    <mergeCell ref="N98:O98"/>
    <mergeCell ref="P98:Q98"/>
    <mergeCell ref="P100:Q100"/>
    <mergeCell ref="R100:W100"/>
    <mergeCell ref="A99:B99"/>
    <mergeCell ref="C99:E99"/>
    <mergeCell ref="F99:I99"/>
    <mergeCell ref="J99:K99"/>
    <mergeCell ref="N99:O99"/>
    <mergeCell ref="P99:Q99"/>
    <mergeCell ref="F101:I101"/>
    <mergeCell ref="J101:K101"/>
    <mergeCell ref="N101:O101"/>
    <mergeCell ref="P101:Q101"/>
    <mergeCell ref="R99:W99"/>
    <mergeCell ref="A100:B100"/>
    <mergeCell ref="C100:E100"/>
    <mergeCell ref="F100:I100"/>
    <mergeCell ref="J100:K100"/>
    <mergeCell ref="N100:O100"/>
    <mergeCell ref="R101:W101"/>
    <mergeCell ref="A102:B102"/>
    <mergeCell ref="C102:E102"/>
    <mergeCell ref="F102:I102"/>
    <mergeCell ref="J102:K102"/>
    <mergeCell ref="N102:O102"/>
    <mergeCell ref="P102:Q102"/>
    <mergeCell ref="R102:W102"/>
    <mergeCell ref="A101:B101"/>
    <mergeCell ref="C101:E101"/>
    <mergeCell ref="P104:Q104"/>
    <mergeCell ref="R104:W104"/>
    <mergeCell ref="A103:B103"/>
    <mergeCell ref="C103:E103"/>
    <mergeCell ref="F103:I103"/>
    <mergeCell ref="J103:K103"/>
    <mergeCell ref="N103:O103"/>
    <mergeCell ref="P103:Q103"/>
    <mergeCell ref="F105:I105"/>
    <mergeCell ref="J105:K105"/>
    <mergeCell ref="N105:O105"/>
    <mergeCell ref="P105:Q105"/>
    <mergeCell ref="R103:W103"/>
    <mergeCell ref="A104:B104"/>
    <mergeCell ref="C104:E104"/>
    <mergeCell ref="F104:I104"/>
    <mergeCell ref="J104:K104"/>
    <mergeCell ref="N104:O104"/>
    <mergeCell ref="R105:W105"/>
    <mergeCell ref="A106:B106"/>
    <mergeCell ref="C106:E106"/>
    <mergeCell ref="F106:I106"/>
    <mergeCell ref="J106:K106"/>
    <mergeCell ref="N106:O106"/>
    <mergeCell ref="P106:Q106"/>
    <mergeCell ref="R106:W106"/>
    <mergeCell ref="A105:B105"/>
    <mergeCell ref="C105:E105"/>
    <mergeCell ref="P108:Q108"/>
    <mergeCell ref="R108:W108"/>
    <mergeCell ref="A107:B107"/>
    <mergeCell ref="C107:E107"/>
    <mergeCell ref="F107:I107"/>
    <mergeCell ref="J107:K107"/>
    <mergeCell ref="N107:O107"/>
    <mergeCell ref="P107:Q107"/>
    <mergeCell ref="F109:I109"/>
    <mergeCell ref="J109:K109"/>
    <mergeCell ref="N109:O109"/>
    <mergeCell ref="P109:Q109"/>
    <mergeCell ref="R107:W107"/>
    <mergeCell ref="A108:B108"/>
    <mergeCell ref="C108:E108"/>
    <mergeCell ref="F108:I108"/>
    <mergeCell ref="J108:K108"/>
    <mergeCell ref="N108:O108"/>
    <mergeCell ref="R109:W109"/>
    <mergeCell ref="A110:B110"/>
    <mergeCell ref="C110:E110"/>
    <mergeCell ref="F110:I110"/>
    <mergeCell ref="J110:K110"/>
    <mergeCell ref="N110:O110"/>
    <mergeCell ref="P110:Q110"/>
    <mergeCell ref="R110:W110"/>
    <mergeCell ref="A109:B109"/>
    <mergeCell ref="C109:E109"/>
    <mergeCell ref="P112:Q112"/>
    <mergeCell ref="R112:W112"/>
    <mergeCell ref="A111:B111"/>
    <mergeCell ref="C111:E111"/>
    <mergeCell ref="F111:I111"/>
    <mergeCell ref="J111:K111"/>
    <mergeCell ref="N111:O111"/>
    <mergeCell ref="P111:Q111"/>
    <mergeCell ref="F113:I113"/>
    <mergeCell ref="J113:K113"/>
    <mergeCell ref="N113:O113"/>
    <mergeCell ref="P113:Q113"/>
    <mergeCell ref="R111:W111"/>
    <mergeCell ref="A112:B112"/>
    <mergeCell ref="C112:E112"/>
    <mergeCell ref="F112:I112"/>
    <mergeCell ref="J112:K112"/>
    <mergeCell ref="N112:O112"/>
    <mergeCell ref="R113:W113"/>
    <mergeCell ref="A114:B114"/>
    <mergeCell ref="C114:E114"/>
    <mergeCell ref="F114:I114"/>
    <mergeCell ref="J114:K114"/>
    <mergeCell ref="N114:O114"/>
    <mergeCell ref="P114:Q114"/>
    <mergeCell ref="R114:W114"/>
    <mergeCell ref="A113:B113"/>
    <mergeCell ref="C113:E113"/>
    <mergeCell ref="P116:Q116"/>
    <mergeCell ref="R116:W116"/>
    <mergeCell ref="A115:B115"/>
    <mergeCell ref="C115:E115"/>
    <mergeCell ref="F115:I115"/>
    <mergeCell ref="J115:K115"/>
    <mergeCell ref="N115:O115"/>
    <mergeCell ref="P115:Q115"/>
    <mergeCell ref="F117:I117"/>
    <mergeCell ref="J117:K117"/>
    <mergeCell ref="N117:O117"/>
    <mergeCell ref="P117:Q117"/>
    <mergeCell ref="R115:W115"/>
    <mergeCell ref="A116:B116"/>
    <mergeCell ref="C116:E116"/>
    <mergeCell ref="F116:I116"/>
    <mergeCell ref="J116:K116"/>
    <mergeCell ref="N116:O116"/>
    <mergeCell ref="R117:W117"/>
    <mergeCell ref="A118:B118"/>
    <mergeCell ref="C118:E118"/>
    <mergeCell ref="F118:I118"/>
    <mergeCell ref="J118:K118"/>
    <mergeCell ref="N118:O118"/>
    <mergeCell ref="P118:Q118"/>
    <mergeCell ref="R118:W118"/>
    <mergeCell ref="A117:B117"/>
    <mergeCell ref="C117:E117"/>
    <mergeCell ref="P120:Q120"/>
    <mergeCell ref="R120:W120"/>
    <mergeCell ref="A119:B119"/>
    <mergeCell ref="C119:E119"/>
    <mergeCell ref="F119:I119"/>
    <mergeCell ref="J119:K119"/>
    <mergeCell ref="N119:O119"/>
    <mergeCell ref="P119:Q119"/>
    <mergeCell ref="F121:I121"/>
    <mergeCell ref="J121:K121"/>
    <mergeCell ref="N121:O121"/>
    <mergeCell ref="P121:Q121"/>
    <mergeCell ref="R119:W119"/>
    <mergeCell ref="A120:B120"/>
    <mergeCell ref="C120:E120"/>
    <mergeCell ref="F120:I120"/>
    <mergeCell ref="J120:K120"/>
    <mergeCell ref="N120:O120"/>
    <mergeCell ref="R121:W121"/>
    <mergeCell ref="A122:B122"/>
    <mergeCell ref="C122:E122"/>
    <mergeCell ref="F122:I122"/>
    <mergeCell ref="J122:K122"/>
    <mergeCell ref="N122:O122"/>
    <mergeCell ref="P122:Q122"/>
    <mergeCell ref="R122:W122"/>
    <mergeCell ref="A121:B121"/>
    <mergeCell ref="C121:E121"/>
    <mergeCell ref="P124:Q124"/>
    <mergeCell ref="R124:W124"/>
    <mergeCell ref="A123:B123"/>
    <mergeCell ref="C123:E123"/>
    <mergeCell ref="F123:I123"/>
    <mergeCell ref="J123:K123"/>
    <mergeCell ref="N123:O123"/>
    <mergeCell ref="P123:Q123"/>
    <mergeCell ref="F125:I125"/>
    <mergeCell ref="J125:K125"/>
    <mergeCell ref="N125:O125"/>
    <mergeCell ref="P125:Q125"/>
    <mergeCell ref="R123:W123"/>
    <mergeCell ref="A124:B124"/>
    <mergeCell ref="C124:E124"/>
    <mergeCell ref="F124:I124"/>
    <mergeCell ref="J124:K124"/>
    <mergeCell ref="N124:O124"/>
    <mergeCell ref="R125:W125"/>
    <mergeCell ref="A126:B126"/>
    <mergeCell ref="C126:E126"/>
    <mergeCell ref="F126:I126"/>
    <mergeCell ref="J126:K126"/>
    <mergeCell ref="N126:O126"/>
    <mergeCell ref="P126:Q126"/>
    <mergeCell ref="R126:W126"/>
    <mergeCell ref="A125:B125"/>
    <mergeCell ref="C125:E125"/>
    <mergeCell ref="P128:Q128"/>
    <mergeCell ref="R128:W128"/>
    <mergeCell ref="A127:B127"/>
    <mergeCell ref="C127:E127"/>
    <mergeCell ref="F127:I127"/>
    <mergeCell ref="J127:K127"/>
    <mergeCell ref="N127:O127"/>
    <mergeCell ref="P127:Q127"/>
    <mergeCell ref="F129:I129"/>
    <mergeCell ref="J129:K129"/>
    <mergeCell ref="N129:O129"/>
    <mergeCell ref="P129:Q129"/>
    <mergeCell ref="R127:W127"/>
    <mergeCell ref="A128:B128"/>
    <mergeCell ref="C128:E128"/>
    <mergeCell ref="F128:I128"/>
    <mergeCell ref="J128:K128"/>
    <mergeCell ref="N128:O128"/>
    <mergeCell ref="R129:W129"/>
    <mergeCell ref="A130:B130"/>
    <mergeCell ref="C130:E130"/>
    <mergeCell ref="F130:I130"/>
    <mergeCell ref="J130:K130"/>
    <mergeCell ref="N130:O130"/>
    <mergeCell ref="P130:Q130"/>
    <mergeCell ref="R130:W130"/>
    <mergeCell ref="A129:B129"/>
    <mergeCell ref="C129:E129"/>
    <mergeCell ref="P132:Q132"/>
    <mergeCell ref="R132:W132"/>
    <mergeCell ref="A131:B131"/>
    <mergeCell ref="C131:E131"/>
    <mergeCell ref="F131:I131"/>
    <mergeCell ref="J131:K131"/>
    <mergeCell ref="N131:O131"/>
    <mergeCell ref="P131:Q131"/>
    <mergeCell ref="F133:I133"/>
    <mergeCell ref="J133:K133"/>
    <mergeCell ref="N133:O133"/>
    <mergeCell ref="P133:Q133"/>
    <mergeCell ref="R131:W131"/>
    <mergeCell ref="A132:B132"/>
    <mergeCell ref="C132:E132"/>
    <mergeCell ref="F132:I132"/>
    <mergeCell ref="J132:K132"/>
    <mergeCell ref="N132:O132"/>
    <mergeCell ref="R133:W133"/>
    <mergeCell ref="A134:B134"/>
    <mergeCell ref="C134:E134"/>
    <mergeCell ref="F134:I134"/>
    <mergeCell ref="J134:K134"/>
    <mergeCell ref="N134:O134"/>
    <mergeCell ref="P134:Q134"/>
    <mergeCell ref="R134:W134"/>
    <mergeCell ref="A133:B133"/>
    <mergeCell ref="C133:E133"/>
    <mergeCell ref="R136:W136"/>
    <mergeCell ref="R135:W135"/>
    <mergeCell ref="A135:B135"/>
    <mergeCell ref="C135:E135"/>
    <mergeCell ref="F135:I135"/>
    <mergeCell ref="J135:K135"/>
    <mergeCell ref="N135:O135"/>
    <mergeCell ref="P135:Q135"/>
    <mergeCell ref="F137:I137"/>
    <mergeCell ref="J137:K137"/>
    <mergeCell ref="N137:O137"/>
    <mergeCell ref="P137:Q137"/>
    <mergeCell ref="A136:B136"/>
    <mergeCell ref="C136:E136"/>
    <mergeCell ref="F136:I136"/>
    <mergeCell ref="J136:K136"/>
    <mergeCell ref="N136:O136"/>
    <mergeCell ref="P136:Q136"/>
    <mergeCell ref="R137:W137"/>
    <mergeCell ref="A138:B138"/>
    <mergeCell ref="C138:E138"/>
    <mergeCell ref="F138:I138"/>
    <mergeCell ref="J138:K138"/>
    <mergeCell ref="N138:O138"/>
    <mergeCell ref="P138:Q138"/>
    <mergeCell ref="R138:W138"/>
    <mergeCell ref="A137:B137"/>
    <mergeCell ref="C137:E137"/>
    <mergeCell ref="P140:Q140"/>
    <mergeCell ref="R140:W140"/>
    <mergeCell ref="A139:B139"/>
    <mergeCell ref="C139:E139"/>
    <mergeCell ref="F139:I139"/>
    <mergeCell ref="J139:K139"/>
    <mergeCell ref="N139:O139"/>
    <mergeCell ref="P139:Q139"/>
    <mergeCell ref="F141:I141"/>
    <mergeCell ref="J141:K141"/>
    <mergeCell ref="N141:O141"/>
    <mergeCell ref="P141:Q141"/>
    <mergeCell ref="R139:W139"/>
    <mergeCell ref="A140:B140"/>
    <mergeCell ref="C140:E140"/>
    <mergeCell ref="F140:I140"/>
    <mergeCell ref="J140:K140"/>
    <mergeCell ref="N140:O140"/>
    <mergeCell ref="R141:W141"/>
    <mergeCell ref="A142:B142"/>
    <mergeCell ref="C142:E142"/>
    <mergeCell ref="F142:I142"/>
    <mergeCell ref="J142:K142"/>
    <mergeCell ref="N142:O142"/>
    <mergeCell ref="P142:Q142"/>
    <mergeCell ref="R142:W142"/>
    <mergeCell ref="A141:B141"/>
    <mergeCell ref="C141:E141"/>
    <mergeCell ref="P144:Q144"/>
    <mergeCell ref="R144:W144"/>
    <mergeCell ref="A143:B143"/>
    <mergeCell ref="C143:E143"/>
    <mergeCell ref="F143:I143"/>
    <mergeCell ref="J143:K143"/>
    <mergeCell ref="N143:O143"/>
    <mergeCell ref="P143:Q143"/>
    <mergeCell ref="F145:I145"/>
    <mergeCell ref="J145:K145"/>
    <mergeCell ref="N145:O145"/>
    <mergeCell ref="P145:Q145"/>
    <mergeCell ref="R143:W143"/>
    <mergeCell ref="A144:B144"/>
    <mergeCell ref="C144:E144"/>
    <mergeCell ref="F144:I144"/>
    <mergeCell ref="J144:K144"/>
    <mergeCell ref="N144:O144"/>
    <mergeCell ref="R145:W145"/>
    <mergeCell ref="A146:B146"/>
    <mergeCell ref="C146:E146"/>
    <mergeCell ref="F146:I146"/>
    <mergeCell ref="J146:K146"/>
    <mergeCell ref="N146:O146"/>
    <mergeCell ref="P146:Q146"/>
    <mergeCell ref="R146:W146"/>
    <mergeCell ref="A145:B145"/>
    <mergeCell ref="C145:E145"/>
    <mergeCell ref="P148:Q148"/>
    <mergeCell ref="R148:W148"/>
    <mergeCell ref="A147:B147"/>
    <mergeCell ref="C147:E147"/>
    <mergeCell ref="F147:I147"/>
    <mergeCell ref="J147:K147"/>
    <mergeCell ref="N147:O147"/>
    <mergeCell ref="P147:Q147"/>
    <mergeCell ref="F149:I149"/>
    <mergeCell ref="J149:K149"/>
    <mergeCell ref="N149:O149"/>
    <mergeCell ref="P149:Q149"/>
    <mergeCell ref="R147:W147"/>
    <mergeCell ref="A148:B148"/>
    <mergeCell ref="C148:E148"/>
    <mergeCell ref="F148:I148"/>
    <mergeCell ref="J148:K148"/>
    <mergeCell ref="N148:O148"/>
    <mergeCell ref="R149:W149"/>
    <mergeCell ref="A150:B150"/>
    <mergeCell ref="C150:E150"/>
    <mergeCell ref="F150:I150"/>
    <mergeCell ref="J150:K150"/>
    <mergeCell ref="N150:O150"/>
    <mergeCell ref="P150:Q150"/>
    <mergeCell ref="R150:W150"/>
    <mergeCell ref="A149:B149"/>
    <mergeCell ref="C149:E149"/>
    <mergeCell ref="P152:Q152"/>
    <mergeCell ref="R152:W152"/>
    <mergeCell ref="A151:B151"/>
    <mergeCell ref="C151:E151"/>
    <mergeCell ref="F151:I151"/>
    <mergeCell ref="J151:K151"/>
    <mergeCell ref="N151:O151"/>
    <mergeCell ref="P151:Q151"/>
    <mergeCell ref="F153:I153"/>
    <mergeCell ref="J153:K153"/>
    <mergeCell ref="N153:O153"/>
    <mergeCell ref="P153:Q153"/>
    <mergeCell ref="R151:W151"/>
    <mergeCell ref="A152:B152"/>
    <mergeCell ref="C152:E152"/>
    <mergeCell ref="F152:I152"/>
    <mergeCell ref="J152:K152"/>
    <mergeCell ref="N152:O152"/>
    <mergeCell ref="R153:W153"/>
    <mergeCell ref="A154:B154"/>
    <mergeCell ref="C154:E154"/>
    <mergeCell ref="F154:I154"/>
    <mergeCell ref="J154:K154"/>
    <mergeCell ref="N154:O154"/>
    <mergeCell ref="P154:Q154"/>
    <mergeCell ref="R154:W154"/>
    <mergeCell ref="A153:B153"/>
    <mergeCell ref="C153:E153"/>
    <mergeCell ref="P156:Q156"/>
    <mergeCell ref="R156:W156"/>
    <mergeCell ref="A155:B155"/>
    <mergeCell ref="C155:E155"/>
    <mergeCell ref="F155:I155"/>
    <mergeCell ref="J155:K155"/>
    <mergeCell ref="N155:O155"/>
    <mergeCell ref="P155:Q155"/>
    <mergeCell ref="F157:I157"/>
    <mergeCell ref="J157:K157"/>
    <mergeCell ref="N157:O157"/>
    <mergeCell ref="P157:Q157"/>
    <mergeCell ref="R155:W155"/>
    <mergeCell ref="A156:B156"/>
    <mergeCell ref="C156:E156"/>
    <mergeCell ref="F156:I156"/>
    <mergeCell ref="J156:K156"/>
    <mergeCell ref="N156:O156"/>
    <mergeCell ref="R157:W157"/>
    <mergeCell ref="A158:B158"/>
    <mergeCell ref="C158:E158"/>
    <mergeCell ref="F158:I158"/>
    <mergeCell ref="J158:K158"/>
    <mergeCell ref="N158:O158"/>
    <mergeCell ref="P158:Q158"/>
    <mergeCell ref="R158:W158"/>
    <mergeCell ref="A157:B157"/>
    <mergeCell ref="C157:E157"/>
    <mergeCell ref="P160:Q160"/>
    <mergeCell ref="R160:W160"/>
    <mergeCell ref="A159:B159"/>
    <mergeCell ref="C159:E159"/>
    <mergeCell ref="F159:I159"/>
    <mergeCell ref="J159:K159"/>
    <mergeCell ref="N159:O159"/>
    <mergeCell ref="P159:Q159"/>
    <mergeCell ref="F161:I161"/>
    <mergeCell ref="J161:K161"/>
    <mergeCell ref="N161:O161"/>
    <mergeCell ref="P161:Q161"/>
    <mergeCell ref="R159:W159"/>
    <mergeCell ref="A160:B160"/>
    <mergeCell ref="C160:E160"/>
    <mergeCell ref="F160:I160"/>
    <mergeCell ref="J160:K160"/>
    <mergeCell ref="N160:O160"/>
    <mergeCell ref="R161:W161"/>
    <mergeCell ref="A162:B162"/>
    <mergeCell ref="C162:E162"/>
    <mergeCell ref="F162:I162"/>
    <mergeCell ref="J162:K162"/>
    <mergeCell ref="N162:O162"/>
    <mergeCell ref="P162:Q162"/>
    <mergeCell ref="R162:W162"/>
    <mergeCell ref="A161:B161"/>
    <mergeCell ref="C161:E161"/>
    <mergeCell ref="P164:Q164"/>
    <mergeCell ref="R164:W164"/>
    <mergeCell ref="A163:B163"/>
    <mergeCell ref="C163:E163"/>
    <mergeCell ref="F163:I163"/>
    <mergeCell ref="J163:K163"/>
    <mergeCell ref="N163:O163"/>
    <mergeCell ref="P163:Q163"/>
    <mergeCell ref="F165:I165"/>
    <mergeCell ref="J165:K165"/>
    <mergeCell ref="N165:O165"/>
    <mergeCell ref="P165:Q165"/>
    <mergeCell ref="R163:W163"/>
    <mergeCell ref="A164:B164"/>
    <mergeCell ref="C164:E164"/>
    <mergeCell ref="F164:I164"/>
    <mergeCell ref="J164:K164"/>
    <mergeCell ref="N164:O164"/>
    <mergeCell ref="R165:W165"/>
    <mergeCell ref="A166:B166"/>
    <mergeCell ref="C166:E166"/>
    <mergeCell ref="F166:I166"/>
    <mergeCell ref="J166:K166"/>
    <mergeCell ref="N166:O166"/>
    <mergeCell ref="P166:Q166"/>
    <mergeCell ref="R166:W166"/>
    <mergeCell ref="A165:B165"/>
    <mergeCell ref="C165:E165"/>
    <mergeCell ref="P168:Q168"/>
    <mergeCell ref="R168:W168"/>
    <mergeCell ref="A167:B167"/>
    <mergeCell ref="C167:E167"/>
    <mergeCell ref="F167:I167"/>
    <mergeCell ref="J167:K167"/>
    <mergeCell ref="N167:O167"/>
    <mergeCell ref="P167:Q167"/>
    <mergeCell ref="F169:I169"/>
    <mergeCell ref="J169:K169"/>
    <mergeCell ref="N169:O169"/>
    <mergeCell ref="P169:Q169"/>
    <mergeCell ref="R167:W167"/>
    <mergeCell ref="A168:B168"/>
    <mergeCell ref="C168:E168"/>
    <mergeCell ref="F168:I168"/>
    <mergeCell ref="J168:K168"/>
    <mergeCell ref="N168:O168"/>
    <mergeCell ref="R169:W169"/>
    <mergeCell ref="A170:B170"/>
    <mergeCell ref="C170:E170"/>
    <mergeCell ref="F170:I170"/>
    <mergeCell ref="J170:K170"/>
    <mergeCell ref="N170:O170"/>
    <mergeCell ref="P170:Q170"/>
    <mergeCell ref="R170:W170"/>
    <mergeCell ref="A169:B169"/>
    <mergeCell ref="C169:E169"/>
    <mergeCell ref="P172:Q172"/>
    <mergeCell ref="R172:W172"/>
    <mergeCell ref="A171:B171"/>
    <mergeCell ref="C171:E171"/>
    <mergeCell ref="F171:I171"/>
    <mergeCell ref="J171:K171"/>
    <mergeCell ref="N171:O171"/>
    <mergeCell ref="P171:Q171"/>
    <mergeCell ref="F173:I173"/>
    <mergeCell ref="J173:K173"/>
    <mergeCell ref="N173:O173"/>
    <mergeCell ref="P173:Q173"/>
    <mergeCell ref="R171:W171"/>
    <mergeCell ref="A172:B172"/>
    <mergeCell ref="C172:E172"/>
    <mergeCell ref="F172:I172"/>
    <mergeCell ref="J172:K172"/>
    <mergeCell ref="N172:O172"/>
    <mergeCell ref="R173:W173"/>
    <mergeCell ref="A174:B174"/>
    <mergeCell ref="C174:E174"/>
    <mergeCell ref="F174:I174"/>
    <mergeCell ref="J174:K174"/>
    <mergeCell ref="N174:O174"/>
    <mergeCell ref="P174:Q174"/>
    <mergeCell ref="R174:W174"/>
    <mergeCell ref="A173:B173"/>
    <mergeCell ref="C173:E173"/>
    <mergeCell ref="R176:W176"/>
    <mergeCell ref="R175:W175"/>
    <mergeCell ref="A175:B175"/>
    <mergeCell ref="C175:E175"/>
    <mergeCell ref="F175:I175"/>
    <mergeCell ref="J175:K175"/>
    <mergeCell ref="N175:O175"/>
    <mergeCell ref="P175:Q175"/>
    <mergeCell ref="A176:B176"/>
    <mergeCell ref="C176:E176"/>
    <mergeCell ref="F176:I176"/>
    <mergeCell ref="J176:K176"/>
    <mergeCell ref="N176:O176"/>
    <mergeCell ref="P176:Q176"/>
    <mergeCell ref="P178:Q178"/>
    <mergeCell ref="R178:W178"/>
    <mergeCell ref="A177:B177"/>
    <mergeCell ref="C177:E177"/>
    <mergeCell ref="F177:I177"/>
    <mergeCell ref="J177:K177"/>
    <mergeCell ref="N177:O177"/>
    <mergeCell ref="P177:Q177"/>
    <mergeCell ref="F179:I179"/>
    <mergeCell ref="J179:K179"/>
    <mergeCell ref="N179:O179"/>
    <mergeCell ref="P179:Q179"/>
    <mergeCell ref="R177:W177"/>
    <mergeCell ref="A178:B178"/>
    <mergeCell ref="C178:E178"/>
    <mergeCell ref="F178:I178"/>
    <mergeCell ref="J178:K178"/>
    <mergeCell ref="N178:O178"/>
    <mergeCell ref="R179:W179"/>
    <mergeCell ref="A180:B180"/>
    <mergeCell ref="C180:E180"/>
    <mergeCell ref="F180:I180"/>
    <mergeCell ref="J180:K180"/>
    <mergeCell ref="N180:O180"/>
    <mergeCell ref="P180:Q180"/>
    <mergeCell ref="R180:W180"/>
    <mergeCell ref="A179:B179"/>
    <mergeCell ref="C179:E179"/>
    <mergeCell ref="P182:Q182"/>
    <mergeCell ref="R182:W182"/>
    <mergeCell ref="A181:B181"/>
    <mergeCell ref="C181:E181"/>
    <mergeCell ref="F181:I181"/>
    <mergeCell ref="J181:K181"/>
    <mergeCell ref="N181:O181"/>
    <mergeCell ref="P181:Q181"/>
    <mergeCell ref="F183:I183"/>
    <mergeCell ref="J183:K183"/>
    <mergeCell ref="N183:O183"/>
    <mergeCell ref="P183:Q183"/>
    <mergeCell ref="R181:W181"/>
    <mergeCell ref="A182:B182"/>
    <mergeCell ref="C182:E182"/>
    <mergeCell ref="F182:I182"/>
    <mergeCell ref="J182:K182"/>
    <mergeCell ref="N182:O182"/>
    <mergeCell ref="R183:W183"/>
    <mergeCell ref="A184:B184"/>
    <mergeCell ref="C184:E184"/>
    <mergeCell ref="F184:I184"/>
    <mergeCell ref="J184:K184"/>
    <mergeCell ref="N184:O184"/>
    <mergeCell ref="P184:Q184"/>
    <mergeCell ref="R184:W184"/>
    <mergeCell ref="A183:B183"/>
    <mergeCell ref="C183:E183"/>
    <mergeCell ref="P186:Q186"/>
    <mergeCell ref="R186:W186"/>
    <mergeCell ref="A185:B185"/>
    <mergeCell ref="C185:E185"/>
    <mergeCell ref="F185:I185"/>
    <mergeCell ref="J185:K185"/>
    <mergeCell ref="N185:O185"/>
    <mergeCell ref="P185:Q185"/>
    <mergeCell ref="F187:I187"/>
    <mergeCell ref="J187:K187"/>
    <mergeCell ref="N187:O187"/>
    <mergeCell ref="P187:Q187"/>
    <mergeCell ref="R185:W185"/>
    <mergeCell ref="A186:B186"/>
    <mergeCell ref="C186:E186"/>
    <mergeCell ref="F186:I186"/>
    <mergeCell ref="J186:K186"/>
    <mergeCell ref="N186:O186"/>
    <mergeCell ref="R187:W187"/>
    <mergeCell ref="A188:B188"/>
    <mergeCell ref="C188:E188"/>
    <mergeCell ref="F188:I188"/>
    <mergeCell ref="J188:K188"/>
    <mergeCell ref="N188:O188"/>
    <mergeCell ref="P188:Q188"/>
    <mergeCell ref="R188:W188"/>
    <mergeCell ref="A187:B187"/>
    <mergeCell ref="C187:E187"/>
    <mergeCell ref="P190:Q190"/>
    <mergeCell ref="R190:W190"/>
    <mergeCell ref="A189:B189"/>
    <mergeCell ref="C189:E189"/>
    <mergeCell ref="F189:I189"/>
    <mergeCell ref="J189:K189"/>
    <mergeCell ref="N189:O189"/>
    <mergeCell ref="P189:Q189"/>
    <mergeCell ref="F191:I191"/>
    <mergeCell ref="J191:K191"/>
    <mergeCell ref="N191:O191"/>
    <mergeCell ref="P191:Q191"/>
    <mergeCell ref="R189:W189"/>
    <mergeCell ref="A190:B190"/>
    <mergeCell ref="C190:E190"/>
    <mergeCell ref="F190:I190"/>
    <mergeCell ref="J190:K190"/>
    <mergeCell ref="N190:O190"/>
    <mergeCell ref="R191:W191"/>
    <mergeCell ref="A192:B192"/>
    <mergeCell ref="C192:E192"/>
    <mergeCell ref="F192:I192"/>
    <mergeCell ref="J192:K192"/>
    <mergeCell ref="N192:O192"/>
    <mergeCell ref="P192:Q192"/>
    <mergeCell ref="R192:W192"/>
    <mergeCell ref="A191:B191"/>
    <mergeCell ref="C191:E191"/>
    <mergeCell ref="P194:Q194"/>
    <mergeCell ref="R194:W194"/>
    <mergeCell ref="A193:B193"/>
    <mergeCell ref="C193:E193"/>
    <mergeCell ref="F193:I193"/>
    <mergeCell ref="J193:K193"/>
    <mergeCell ref="N193:O193"/>
    <mergeCell ref="P193:Q193"/>
    <mergeCell ref="F195:I195"/>
    <mergeCell ref="J195:K195"/>
    <mergeCell ref="N195:O195"/>
    <mergeCell ref="P195:Q195"/>
    <mergeCell ref="R193:W193"/>
    <mergeCell ref="A194:B194"/>
    <mergeCell ref="C194:E194"/>
    <mergeCell ref="F194:I194"/>
    <mergeCell ref="J194:K194"/>
    <mergeCell ref="N194:O194"/>
    <mergeCell ref="R195:W195"/>
    <mergeCell ref="A196:B196"/>
    <mergeCell ref="C196:E196"/>
    <mergeCell ref="F196:I196"/>
    <mergeCell ref="J196:K196"/>
    <mergeCell ref="N196:O196"/>
    <mergeCell ref="P196:Q196"/>
    <mergeCell ref="R196:W196"/>
    <mergeCell ref="A195:B195"/>
    <mergeCell ref="C195:E195"/>
    <mergeCell ref="P198:Q198"/>
    <mergeCell ref="R198:W198"/>
    <mergeCell ref="A197:B197"/>
    <mergeCell ref="C197:E197"/>
    <mergeCell ref="F197:I197"/>
    <mergeCell ref="J197:K197"/>
    <mergeCell ref="N197:O197"/>
    <mergeCell ref="P197:Q197"/>
    <mergeCell ref="F199:I199"/>
    <mergeCell ref="J199:K199"/>
    <mergeCell ref="N199:O199"/>
    <mergeCell ref="P199:Q199"/>
    <mergeCell ref="R197:W197"/>
    <mergeCell ref="A198:B198"/>
    <mergeCell ref="C198:E198"/>
    <mergeCell ref="F198:I198"/>
    <mergeCell ref="J198:K198"/>
    <mergeCell ref="N198:O198"/>
    <mergeCell ref="R199:W199"/>
    <mergeCell ref="A200:B200"/>
    <mergeCell ref="C200:E200"/>
    <mergeCell ref="F200:I200"/>
    <mergeCell ref="J200:K200"/>
    <mergeCell ref="N200:O200"/>
    <mergeCell ref="P200:Q200"/>
    <mergeCell ref="R200:W200"/>
    <mergeCell ref="A199:B199"/>
    <mergeCell ref="C199:E199"/>
    <mergeCell ref="P202:Q202"/>
    <mergeCell ref="R202:W202"/>
    <mergeCell ref="A201:B201"/>
    <mergeCell ref="C201:E201"/>
    <mergeCell ref="F201:I201"/>
    <mergeCell ref="J201:K201"/>
    <mergeCell ref="N201:O201"/>
    <mergeCell ref="P201:Q201"/>
    <mergeCell ref="F203:I203"/>
    <mergeCell ref="J203:K203"/>
    <mergeCell ref="N203:O203"/>
    <mergeCell ref="P203:Q203"/>
    <mergeCell ref="R201:W201"/>
    <mergeCell ref="A202:B202"/>
    <mergeCell ref="C202:E202"/>
    <mergeCell ref="F202:I202"/>
    <mergeCell ref="J202:K202"/>
    <mergeCell ref="N202:O202"/>
    <mergeCell ref="R203:W203"/>
    <mergeCell ref="A204:B204"/>
    <mergeCell ref="C204:E204"/>
    <mergeCell ref="F204:I204"/>
    <mergeCell ref="J204:K204"/>
    <mergeCell ref="N204:O204"/>
    <mergeCell ref="P204:Q204"/>
    <mergeCell ref="R204:W204"/>
    <mergeCell ref="A203:B203"/>
    <mergeCell ref="C203:E203"/>
    <mergeCell ref="P206:Q206"/>
    <mergeCell ref="R206:W206"/>
    <mergeCell ref="A205:B205"/>
    <mergeCell ref="C205:E205"/>
    <mergeCell ref="F205:I205"/>
    <mergeCell ref="J205:K205"/>
    <mergeCell ref="N205:O205"/>
    <mergeCell ref="P205:Q205"/>
    <mergeCell ref="F207:I207"/>
    <mergeCell ref="J207:K207"/>
    <mergeCell ref="N207:O207"/>
    <mergeCell ref="P207:Q207"/>
    <mergeCell ref="R205:W205"/>
    <mergeCell ref="A206:B206"/>
    <mergeCell ref="C206:E206"/>
    <mergeCell ref="F206:I206"/>
    <mergeCell ref="J206:K206"/>
    <mergeCell ref="N206:O206"/>
    <mergeCell ref="R207:W207"/>
    <mergeCell ref="A208:B208"/>
    <mergeCell ref="C208:E208"/>
    <mergeCell ref="F208:I208"/>
    <mergeCell ref="J208:K208"/>
    <mergeCell ref="N208:O208"/>
    <mergeCell ref="P208:Q208"/>
    <mergeCell ref="R208:W208"/>
    <mergeCell ref="A207:B207"/>
    <mergeCell ref="C207:E207"/>
    <mergeCell ref="P210:Q210"/>
    <mergeCell ref="R210:W210"/>
    <mergeCell ref="A209:B209"/>
    <mergeCell ref="C209:E209"/>
    <mergeCell ref="F209:I209"/>
    <mergeCell ref="J209:K209"/>
    <mergeCell ref="N209:O209"/>
    <mergeCell ref="P209:Q209"/>
    <mergeCell ref="F211:I211"/>
    <mergeCell ref="J211:K211"/>
    <mergeCell ref="N211:O211"/>
    <mergeCell ref="P211:Q211"/>
    <mergeCell ref="R209:W209"/>
    <mergeCell ref="A210:B210"/>
    <mergeCell ref="C210:E210"/>
    <mergeCell ref="F210:I210"/>
    <mergeCell ref="J210:K210"/>
    <mergeCell ref="N210:O210"/>
    <mergeCell ref="R211:W211"/>
    <mergeCell ref="A212:B212"/>
    <mergeCell ref="C212:E212"/>
    <mergeCell ref="F212:I212"/>
    <mergeCell ref="J212:K212"/>
    <mergeCell ref="N212:O212"/>
    <mergeCell ref="P212:Q212"/>
    <mergeCell ref="R212:W212"/>
    <mergeCell ref="A211:B211"/>
    <mergeCell ref="C211:E211"/>
    <mergeCell ref="R214:W214"/>
    <mergeCell ref="R213:W213"/>
    <mergeCell ref="A213:B213"/>
    <mergeCell ref="C213:E213"/>
    <mergeCell ref="F213:I213"/>
    <mergeCell ref="J213:K213"/>
    <mergeCell ref="N213:O213"/>
    <mergeCell ref="P213:Q213"/>
    <mergeCell ref="A214:B214"/>
    <mergeCell ref="C214:E214"/>
    <mergeCell ref="F214:I214"/>
    <mergeCell ref="J214:K214"/>
    <mergeCell ref="N214:O214"/>
    <mergeCell ref="P214:Q214"/>
    <mergeCell ref="P216:Q216"/>
    <mergeCell ref="R216:W216"/>
    <mergeCell ref="A215:B215"/>
    <mergeCell ref="C215:E215"/>
    <mergeCell ref="F215:I215"/>
    <mergeCell ref="J215:K215"/>
    <mergeCell ref="N215:O215"/>
    <mergeCell ref="P215:Q215"/>
    <mergeCell ref="F217:I217"/>
    <mergeCell ref="J217:K217"/>
    <mergeCell ref="N217:O217"/>
    <mergeCell ref="P217:Q217"/>
    <mergeCell ref="R215:W215"/>
    <mergeCell ref="A216:B216"/>
    <mergeCell ref="C216:E216"/>
    <mergeCell ref="F216:I216"/>
    <mergeCell ref="J216:K216"/>
    <mergeCell ref="N216:O216"/>
    <mergeCell ref="R217:W217"/>
    <mergeCell ref="A218:B218"/>
    <mergeCell ref="C218:E218"/>
    <mergeCell ref="F218:I218"/>
    <mergeCell ref="J218:K218"/>
    <mergeCell ref="N218:O218"/>
    <mergeCell ref="P218:Q218"/>
    <mergeCell ref="R218:W218"/>
    <mergeCell ref="A217:B217"/>
    <mergeCell ref="C217:E217"/>
    <mergeCell ref="P220:Q220"/>
    <mergeCell ref="R220:W220"/>
    <mergeCell ref="A219:B219"/>
    <mergeCell ref="C219:E219"/>
    <mergeCell ref="F219:I219"/>
    <mergeCell ref="J219:K219"/>
    <mergeCell ref="N219:O219"/>
    <mergeCell ref="P219:Q219"/>
    <mergeCell ref="F221:I221"/>
    <mergeCell ref="J221:K221"/>
    <mergeCell ref="N221:O221"/>
    <mergeCell ref="P221:Q221"/>
    <mergeCell ref="R219:W219"/>
    <mergeCell ref="A220:B220"/>
    <mergeCell ref="C220:E220"/>
    <mergeCell ref="F220:I220"/>
    <mergeCell ref="J220:K220"/>
    <mergeCell ref="N220:O220"/>
    <mergeCell ref="R221:W221"/>
    <mergeCell ref="A222:B222"/>
    <mergeCell ref="C222:E222"/>
    <mergeCell ref="F222:I222"/>
    <mergeCell ref="J222:K222"/>
    <mergeCell ref="N222:O222"/>
    <mergeCell ref="P222:Q222"/>
    <mergeCell ref="R222:W222"/>
    <mergeCell ref="A221:B221"/>
    <mergeCell ref="C221:E221"/>
    <mergeCell ref="P224:Q224"/>
    <mergeCell ref="R224:W224"/>
    <mergeCell ref="A223:B223"/>
    <mergeCell ref="C223:E223"/>
    <mergeCell ref="F223:I223"/>
    <mergeCell ref="J223:K223"/>
    <mergeCell ref="N223:O223"/>
    <mergeCell ref="P223:Q223"/>
    <mergeCell ref="F225:I225"/>
    <mergeCell ref="J225:K225"/>
    <mergeCell ref="N225:O225"/>
    <mergeCell ref="P225:Q225"/>
    <mergeCell ref="R223:W223"/>
    <mergeCell ref="A224:B224"/>
    <mergeCell ref="C224:E224"/>
    <mergeCell ref="F224:I224"/>
    <mergeCell ref="J224:K224"/>
    <mergeCell ref="N224:O224"/>
    <mergeCell ref="R225:W225"/>
    <mergeCell ref="A226:B226"/>
    <mergeCell ref="C226:E226"/>
    <mergeCell ref="F226:I226"/>
    <mergeCell ref="J226:K226"/>
    <mergeCell ref="N226:O226"/>
    <mergeCell ref="P226:Q226"/>
    <mergeCell ref="R226:W226"/>
    <mergeCell ref="A225:B225"/>
    <mergeCell ref="C225:E225"/>
    <mergeCell ref="P228:Q228"/>
    <mergeCell ref="R228:W228"/>
    <mergeCell ref="A227:B227"/>
    <mergeCell ref="C227:E227"/>
    <mergeCell ref="F227:I227"/>
    <mergeCell ref="J227:K227"/>
    <mergeCell ref="N227:O227"/>
    <mergeCell ref="P227:Q227"/>
    <mergeCell ref="F229:I229"/>
    <mergeCell ref="J229:K229"/>
    <mergeCell ref="N229:O229"/>
    <mergeCell ref="P229:Q229"/>
    <mergeCell ref="R227:W227"/>
    <mergeCell ref="A228:B228"/>
    <mergeCell ref="C228:E228"/>
    <mergeCell ref="F228:I228"/>
    <mergeCell ref="J228:K228"/>
    <mergeCell ref="N228:O228"/>
    <mergeCell ref="R229:W229"/>
    <mergeCell ref="A230:B230"/>
    <mergeCell ref="C230:E230"/>
    <mergeCell ref="F230:I230"/>
    <mergeCell ref="J230:K230"/>
    <mergeCell ref="N230:O230"/>
    <mergeCell ref="P230:Q230"/>
    <mergeCell ref="R230:W230"/>
    <mergeCell ref="A229:B229"/>
    <mergeCell ref="C229:E229"/>
    <mergeCell ref="P232:Q232"/>
    <mergeCell ref="R232:W232"/>
    <mergeCell ref="A231:B231"/>
    <mergeCell ref="C231:E231"/>
    <mergeCell ref="F231:I231"/>
    <mergeCell ref="J231:K231"/>
    <mergeCell ref="N231:O231"/>
    <mergeCell ref="P231:Q231"/>
    <mergeCell ref="F233:I233"/>
    <mergeCell ref="J233:K233"/>
    <mergeCell ref="N233:O233"/>
    <mergeCell ref="P233:Q233"/>
    <mergeCell ref="R231:W231"/>
    <mergeCell ref="A232:B232"/>
    <mergeCell ref="C232:E232"/>
    <mergeCell ref="F232:I232"/>
    <mergeCell ref="J232:K232"/>
    <mergeCell ref="N232:O232"/>
    <mergeCell ref="R233:W233"/>
    <mergeCell ref="A234:B234"/>
    <mergeCell ref="C234:E234"/>
    <mergeCell ref="F234:I234"/>
    <mergeCell ref="J234:K234"/>
    <mergeCell ref="N234:O234"/>
    <mergeCell ref="P234:Q234"/>
    <mergeCell ref="R234:W234"/>
    <mergeCell ref="A233:B233"/>
    <mergeCell ref="C233:E233"/>
    <mergeCell ref="P236:Q236"/>
    <mergeCell ref="R236:W236"/>
    <mergeCell ref="A235:B235"/>
    <mergeCell ref="C235:E235"/>
    <mergeCell ref="F235:I235"/>
    <mergeCell ref="J235:K235"/>
    <mergeCell ref="N235:O235"/>
    <mergeCell ref="P235:Q235"/>
    <mergeCell ref="F237:I237"/>
    <mergeCell ref="J237:K237"/>
    <mergeCell ref="N237:O237"/>
    <mergeCell ref="P237:Q237"/>
    <mergeCell ref="R235:W235"/>
    <mergeCell ref="A236:B236"/>
    <mergeCell ref="C236:E236"/>
    <mergeCell ref="F236:I236"/>
    <mergeCell ref="J236:K236"/>
    <mergeCell ref="N236:O236"/>
    <mergeCell ref="R237:W237"/>
    <mergeCell ref="A238:B238"/>
    <mergeCell ref="C238:E238"/>
    <mergeCell ref="F238:I238"/>
    <mergeCell ref="J238:K238"/>
    <mergeCell ref="N238:O238"/>
    <mergeCell ref="P238:Q238"/>
    <mergeCell ref="R238:W238"/>
    <mergeCell ref="A237:B237"/>
    <mergeCell ref="C237:E237"/>
    <mergeCell ref="P240:Q240"/>
    <mergeCell ref="R240:W240"/>
    <mergeCell ref="A239:B239"/>
    <mergeCell ref="C239:E239"/>
    <mergeCell ref="F239:I239"/>
    <mergeCell ref="J239:K239"/>
    <mergeCell ref="N239:O239"/>
    <mergeCell ref="P239:Q239"/>
    <mergeCell ref="F241:I241"/>
    <mergeCell ref="J241:K241"/>
    <mergeCell ref="N241:O241"/>
    <mergeCell ref="P241:Q241"/>
    <mergeCell ref="R239:W239"/>
    <mergeCell ref="A240:B240"/>
    <mergeCell ref="C240:E240"/>
    <mergeCell ref="F240:I240"/>
    <mergeCell ref="J240:K240"/>
    <mergeCell ref="N240:O240"/>
    <mergeCell ref="R241:W241"/>
    <mergeCell ref="A242:B242"/>
    <mergeCell ref="C242:E242"/>
    <mergeCell ref="F242:I242"/>
    <mergeCell ref="J242:K242"/>
    <mergeCell ref="N242:O242"/>
    <mergeCell ref="P242:Q242"/>
    <mergeCell ref="R242:W242"/>
    <mergeCell ref="A241:B241"/>
    <mergeCell ref="C241:E241"/>
    <mergeCell ref="P244:Q244"/>
    <mergeCell ref="R244:W244"/>
    <mergeCell ref="A243:B243"/>
    <mergeCell ref="C243:E243"/>
    <mergeCell ref="F243:I243"/>
    <mergeCell ref="J243:K243"/>
    <mergeCell ref="N243:O243"/>
    <mergeCell ref="P243:Q243"/>
    <mergeCell ref="F245:I245"/>
    <mergeCell ref="J245:K245"/>
    <mergeCell ref="N245:O245"/>
    <mergeCell ref="P245:Q245"/>
    <mergeCell ref="R243:W243"/>
    <mergeCell ref="A244:B244"/>
    <mergeCell ref="C244:E244"/>
    <mergeCell ref="F244:I244"/>
    <mergeCell ref="J244:K244"/>
    <mergeCell ref="N244:O244"/>
    <mergeCell ref="R245:W245"/>
    <mergeCell ref="A246:B246"/>
    <mergeCell ref="C246:E246"/>
    <mergeCell ref="F246:I246"/>
    <mergeCell ref="J246:K246"/>
    <mergeCell ref="N246:O246"/>
    <mergeCell ref="P246:Q246"/>
    <mergeCell ref="R246:W246"/>
    <mergeCell ref="A245:B245"/>
    <mergeCell ref="C245:E245"/>
    <mergeCell ref="A247:B247"/>
    <mergeCell ref="C247:E247"/>
    <mergeCell ref="F247:I247"/>
    <mergeCell ref="J247:K247"/>
    <mergeCell ref="N247:O247"/>
    <mergeCell ref="P247:Q247"/>
    <mergeCell ref="A248:B248"/>
    <mergeCell ref="C248:E248"/>
    <mergeCell ref="F248:I248"/>
    <mergeCell ref="J248:K248"/>
    <mergeCell ref="N248:O248"/>
    <mergeCell ref="P248:Q248"/>
    <mergeCell ref="C249:E249"/>
    <mergeCell ref="F249:I249"/>
    <mergeCell ref="J249:K249"/>
    <mergeCell ref="N249:O249"/>
    <mergeCell ref="P249:Q249"/>
    <mergeCell ref="R247:W247"/>
    <mergeCell ref="R248:W248"/>
    <mergeCell ref="R251:W251"/>
    <mergeCell ref="R249:W249"/>
    <mergeCell ref="A250:B250"/>
    <mergeCell ref="C250:E250"/>
    <mergeCell ref="F250:I250"/>
    <mergeCell ref="J250:K250"/>
    <mergeCell ref="N250:O250"/>
    <mergeCell ref="P250:Q250"/>
    <mergeCell ref="R250:W250"/>
    <mergeCell ref="A249:B249"/>
    <mergeCell ref="F252:I252"/>
    <mergeCell ref="J252:K252"/>
    <mergeCell ref="N252:O252"/>
    <mergeCell ref="P252:Q252"/>
    <mergeCell ref="A251:B251"/>
    <mergeCell ref="C251:E251"/>
    <mergeCell ref="F251:I251"/>
    <mergeCell ref="J251:K251"/>
    <mergeCell ref="N251:O251"/>
    <mergeCell ref="P251:Q251"/>
    <mergeCell ref="R252:W252"/>
    <mergeCell ref="A253:B253"/>
    <mergeCell ref="C253:E253"/>
    <mergeCell ref="F253:I253"/>
    <mergeCell ref="J253:K253"/>
    <mergeCell ref="N253:O253"/>
    <mergeCell ref="P253:Q253"/>
    <mergeCell ref="R253:W253"/>
    <mergeCell ref="A252:B252"/>
    <mergeCell ref="C252:E252"/>
    <mergeCell ref="P255:Q255"/>
    <mergeCell ref="R255:W255"/>
    <mergeCell ref="A254:B254"/>
    <mergeCell ref="C254:E254"/>
    <mergeCell ref="F254:I254"/>
    <mergeCell ref="J254:K254"/>
    <mergeCell ref="N254:O254"/>
    <mergeCell ref="P254:Q254"/>
    <mergeCell ref="F256:I256"/>
    <mergeCell ref="J256:K256"/>
    <mergeCell ref="N256:O256"/>
    <mergeCell ref="P256:Q256"/>
    <mergeCell ref="R254:W254"/>
    <mergeCell ref="A255:B255"/>
    <mergeCell ref="C255:E255"/>
    <mergeCell ref="F255:I255"/>
    <mergeCell ref="J255:K255"/>
    <mergeCell ref="N255:O255"/>
    <mergeCell ref="R256:W256"/>
    <mergeCell ref="A257:B257"/>
    <mergeCell ref="C257:E257"/>
    <mergeCell ref="F257:I257"/>
    <mergeCell ref="J257:K257"/>
    <mergeCell ref="N257:O257"/>
    <mergeCell ref="P257:Q257"/>
    <mergeCell ref="R257:W257"/>
    <mergeCell ref="A256:B256"/>
    <mergeCell ref="C256:E256"/>
    <mergeCell ref="P259:Q259"/>
    <mergeCell ref="R259:W259"/>
    <mergeCell ref="A258:B258"/>
    <mergeCell ref="C258:E258"/>
    <mergeCell ref="F258:I258"/>
    <mergeCell ref="J258:K258"/>
    <mergeCell ref="N258:O258"/>
    <mergeCell ref="P258:Q258"/>
    <mergeCell ref="F260:I260"/>
    <mergeCell ref="J260:K260"/>
    <mergeCell ref="N260:O260"/>
    <mergeCell ref="P260:Q260"/>
    <mergeCell ref="R258:W258"/>
    <mergeCell ref="A259:B259"/>
    <mergeCell ref="C259:E259"/>
    <mergeCell ref="F259:I259"/>
    <mergeCell ref="J259:K259"/>
    <mergeCell ref="N259:O259"/>
    <mergeCell ref="R260:W260"/>
    <mergeCell ref="A261:B261"/>
    <mergeCell ref="C261:E261"/>
    <mergeCell ref="F261:I261"/>
    <mergeCell ref="J261:K261"/>
    <mergeCell ref="N261:O261"/>
    <mergeCell ref="P261:Q261"/>
    <mergeCell ref="R261:W261"/>
    <mergeCell ref="A260:B260"/>
    <mergeCell ref="C260:E260"/>
    <mergeCell ref="P263:Q263"/>
    <mergeCell ref="R263:W263"/>
    <mergeCell ref="A262:B262"/>
    <mergeCell ref="C262:E262"/>
    <mergeCell ref="F262:I262"/>
    <mergeCell ref="J262:K262"/>
    <mergeCell ref="N262:O262"/>
    <mergeCell ref="P262:Q262"/>
    <mergeCell ref="F264:I264"/>
    <mergeCell ref="J264:K264"/>
    <mergeCell ref="N264:O264"/>
    <mergeCell ref="P264:Q264"/>
    <mergeCell ref="R262:W262"/>
    <mergeCell ref="A263:B263"/>
    <mergeCell ref="C263:E263"/>
    <mergeCell ref="F263:I263"/>
    <mergeCell ref="J263:K263"/>
    <mergeCell ref="N263:O263"/>
    <mergeCell ref="R264:W264"/>
    <mergeCell ref="A265:B265"/>
    <mergeCell ref="C265:E265"/>
    <mergeCell ref="F265:I265"/>
    <mergeCell ref="J265:K265"/>
    <mergeCell ref="N265:O265"/>
    <mergeCell ref="P265:Q265"/>
    <mergeCell ref="R265:W265"/>
    <mergeCell ref="A264:B264"/>
    <mergeCell ref="C264:E264"/>
    <mergeCell ref="P267:Q267"/>
    <mergeCell ref="R267:W267"/>
    <mergeCell ref="A266:B266"/>
    <mergeCell ref="C266:E266"/>
    <mergeCell ref="F266:I266"/>
    <mergeCell ref="J266:K266"/>
    <mergeCell ref="N266:O266"/>
    <mergeCell ref="P266:Q266"/>
    <mergeCell ref="F268:I268"/>
    <mergeCell ref="J268:K268"/>
    <mergeCell ref="N268:O268"/>
    <mergeCell ref="P268:Q268"/>
    <mergeCell ref="R266:W266"/>
    <mergeCell ref="A267:B267"/>
    <mergeCell ref="C267:E267"/>
    <mergeCell ref="F267:I267"/>
    <mergeCell ref="J267:K267"/>
    <mergeCell ref="N267:O267"/>
    <mergeCell ref="R268:W268"/>
    <mergeCell ref="A269:B269"/>
    <mergeCell ref="C269:E269"/>
    <mergeCell ref="F269:I269"/>
    <mergeCell ref="J269:K269"/>
    <mergeCell ref="N269:O269"/>
    <mergeCell ref="P269:Q269"/>
    <mergeCell ref="R269:W269"/>
    <mergeCell ref="A268:B268"/>
    <mergeCell ref="C268:E268"/>
    <mergeCell ref="P271:Q271"/>
    <mergeCell ref="R271:W271"/>
    <mergeCell ref="A270:B270"/>
    <mergeCell ref="C270:E270"/>
    <mergeCell ref="F270:I270"/>
    <mergeCell ref="J270:K270"/>
    <mergeCell ref="N270:O270"/>
    <mergeCell ref="P270:Q270"/>
    <mergeCell ref="F272:I272"/>
    <mergeCell ref="J272:K272"/>
    <mergeCell ref="N272:O272"/>
    <mergeCell ref="P272:Q272"/>
    <mergeCell ref="R270:W270"/>
    <mergeCell ref="A271:B271"/>
    <mergeCell ref="C271:E271"/>
    <mergeCell ref="F271:I271"/>
    <mergeCell ref="J271:K271"/>
    <mergeCell ref="N271:O271"/>
    <mergeCell ref="R272:W272"/>
    <mergeCell ref="A273:B273"/>
    <mergeCell ref="C273:E273"/>
    <mergeCell ref="F273:I273"/>
    <mergeCell ref="J273:K273"/>
    <mergeCell ref="N273:O273"/>
    <mergeCell ref="P273:Q273"/>
    <mergeCell ref="R273:W273"/>
    <mergeCell ref="A272:B272"/>
    <mergeCell ref="C272:E272"/>
    <mergeCell ref="P275:Q275"/>
    <mergeCell ref="R275:W275"/>
    <mergeCell ref="A274:B274"/>
    <mergeCell ref="C274:E274"/>
    <mergeCell ref="F274:I274"/>
    <mergeCell ref="J274:K274"/>
    <mergeCell ref="N274:O274"/>
    <mergeCell ref="P274:Q274"/>
    <mergeCell ref="F276:I276"/>
    <mergeCell ref="J276:K276"/>
    <mergeCell ref="N276:O276"/>
    <mergeCell ref="P276:Q276"/>
    <mergeCell ref="R274:W274"/>
    <mergeCell ref="A275:B275"/>
    <mergeCell ref="C275:E275"/>
    <mergeCell ref="F275:I275"/>
    <mergeCell ref="J275:K275"/>
    <mergeCell ref="N275:O275"/>
    <mergeCell ref="R276:W276"/>
    <mergeCell ref="A277:B277"/>
    <mergeCell ref="C277:E277"/>
    <mergeCell ref="F277:I277"/>
    <mergeCell ref="J277:K277"/>
    <mergeCell ref="N277:O277"/>
    <mergeCell ref="P277:Q277"/>
    <mergeCell ref="R277:W277"/>
    <mergeCell ref="A276:B276"/>
    <mergeCell ref="C276:E276"/>
    <mergeCell ref="P279:Q279"/>
    <mergeCell ref="R279:W279"/>
    <mergeCell ref="A278:B278"/>
    <mergeCell ref="C278:E278"/>
    <mergeCell ref="F278:I278"/>
    <mergeCell ref="J278:K278"/>
    <mergeCell ref="N278:O278"/>
    <mergeCell ref="P278:Q278"/>
    <mergeCell ref="F280:I280"/>
    <mergeCell ref="J280:K280"/>
    <mergeCell ref="N280:O280"/>
    <mergeCell ref="P280:Q280"/>
    <mergeCell ref="R278:W278"/>
    <mergeCell ref="A279:B279"/>
    <mergeCell ref="C279:E279"/>
    <mergeCell ref="F279:I279"/>
    <mergeCell ref="J279:K279"/>
    <mergeCell ref="N279:O279"/>
    <mergeCell ref="R280:W280"/>
    <mergeCell ref="A281:B281"/>
    <mergeCell ref="C281:E281"/>
    <mergeCell ref="F281:I281"/>
    <mergeCell ref="J281:K281"/>
    <mergeCell ref="N281:O281"/>
    <mergeCell ref="P281:Q281"/>
    <mergeCell ref="R281:W281"/>
    <mergeCell ref="A280:B280"/>
    <mergeCell ref="C280:E280"/>
    <mergeCell ref="P283:Q283"/>
    <mergeCell ref="R283:W283"/>
    <mergeCell ref="A282:B282"/>
    <mergeCell ref="C282:E282"/>
    <mergeCell ref="F282:I282"/>
    <mergeCell ref="J282:K282"/>
    <mergeCell ref="N282:O282"/>
    <mergeCell ref="P282:Q282"/>
    <mergeCell ref="F284:I284"/>
    <mergeCell ref="J284:K284"/>
    <mergeCell ref="N284:O284"/>
    <mergeCell ref="P284:Q284"/>
    <mergeCell ref="R282:W282"/>
    <mergeCell ref="A283:B283"/>
    <mergeCell ref="C283:E283"/>
    <mergeCell ref="F283:I283"/>
    <mergeCell ref="J283:K283"/>
    <mergeCell ref="N283:O283"/>
    <mergeCell ref="R284:W284"/>
    <mergeCell ref="A285:B285"/>
    <mergeCell ref="C285:E285"/>
    <mergeCell ref="F285:I285"/>
    <mergeCell ref="J285:K285"/>
    <mergeCell ref="N285:O285"/>
    <mergeCell ref="P285:Q285"/>
    <mergeCell ref="R285:W285"/>
    <mergeCell ref="A284:B284"/>
    <mergeCell ref="C284:E284"/>
    <mergeCell ref="P287:Q287"/>
    <mergeCell ref="R287:W287"/>
    <mergeCell ref="A286:B286"/>
    <mergeCell ref="C286:E286"/>
    <mergeCell ref="F286:I286"/>
    <mergeCell ref="J286:K286"/>
    <mergeCell ref="N286:O286"/>
    <mergeCell ref="P286:Q286"/>
    <mergeCell ref="F288:I288"/>
    <mergeCell ref="J288:K288"/>
    <mergeCell ref="N288:O288"/>
    <mergeCell ref="P288:Q288"/>
    <mergeCell ref="R286:W286"/>
    <mergeCell ref="A287:B287"/>
    <mergeCell ref="C287:E287"/>
    <mergeCell ref="F287:I287"/>
    <mergeCell ref="J287:K287"/>
    <mergeCell ref="N287:O287"/>
    <mergeCell ref="R288:W288"/>
    <mergeCell ref="A289:B289"/>
    <mergeCell ref="C289:E289"/>
    <mergeCell ref="F289:I289"/>
    <mergeCell ref="J289:K289"/>
    <mergeCell ref="N289:O289"/>
    <mergeCell ref="P289:Q289"/>
    <mergeCell ref="R289:W289"/>
    <mergeCell ref="A288:B288"/>
    <mergeCell ref="C288:E288"/>
    <mergeCell ref="R291:W291"/>
    <mergeCell ref="R290:W290"/>
    <mergeCell ref="A290:B290"/>
    <mergeCell ref="C290:E290"/>
    <mergeCell ref="F290:I290"/>
    <mergeCell ref="J290:K290"/>
    <mergeCell ref="N290:O290"/>
    <mergeCell ref="P290:Q290"/>
    <mergeCell ref="F292:I292"/>
    <mergeCell ref="J292:K292"/>
    <mergeCell ref="N292:O292"/>
    <mergeCell ref="P292:Q292"/>
    <mergeCell ref="A291:B291"/>
    <mergeCell ref="C291:E291"/>
    <mergeCell ref="F291:I291"/>
    <mergeCell ref="J291:K291"/>
    <mergeCell ref="N291:O291"/>
    <mergeCell ref="P291:Q291"/>
    <mergeCell ref="R292:W292"/>
    <mergeCell ref="A293:B293"/>
    <mergeCell ref="C293:E293"/>
    <mergeCell ref="F293:I293"/>
    <mergeCell ref="J293:K293"/>
    <mergeCell ref="N293:O293"/>
    <mergeCell ref="P293:Q293"/>
    <mergeCell ref="R293:W293"/>
    <mergeCell ref="A292:B292"/>
    <mergeCell ref="C292:E292"/>
    <mergeCell ref="P295:Q295"/>
    <mergeCell ref="R295:W295"/>
    <mergeCell ref="A294:B294"/>
    <mergeCell ref="C294:E294"/>
    <mergeCell ref="F294:I294"/>
    <mergeCell ref="J294:K294"/>
    <mergeCell ref="N294:O294"/>
    <mergeCell ref="P294:Q294"/>
    <mergeCell ref="F296:I296"/>
    <mergeCell ref="J296:K296"/>
    <mergeCell ref="N296:O296"/>
    <mergeCell ref="P296:Q296"/>
    <mergeCell ref="R294:W294"/>
    <mergeCell ref="A295:B295"/>
    <mergeCell ref="C295:E295"/>
    <mergeCell ref="F295:I295"/>
    <mergeCell ref="J295:K295"/>
    <mergeCell ref="N295:O295"/>
    <mergeCell ref="R296:W296"/>
    <mergeCell ref="A297:B297"/>
    <mergeCell ref="C297:E297"/>
    <mergeCell ref="F297:I297"/>
    <mergeCell ref="J297:K297"/>
    <mergeCell ref="N297:O297"/>
    <mergeCell ref="P297:Q297"/>
    <mergeCell ref="R297:W297"/>
    <mergeCell ref="A296:B296"/>
    <mergeCell ref="C296:E296"/>
    <mergeCell ref="P299:Q299"/>
    <mergeCell ref="R299:W299"/>
    <mergeCell ref="A298:B298"/>
    <mergeCell ref="C298:E298"/>
    <mergeCell ref="F298:I298"/>
    <mergeCell ref="J298:K298"/>
    <mergeCell ref="N298:O298"/>
    <mergeCell ref="P298:Q298"/>
    <mergeCell ref="F300:I300"/>
    <mergeCell ref="J300:K300"/>
    <mergeCell ref="N300:O300"/>
    <mergeCell ref="P300:Q300"/>
    <mergeCell ref="R298:W298"/>
    <mergeCell ref="A299:B299"/>
    <mergeCell ref="C299:E299"/>
    <mergeCell ref="F299:I299"/>
    <mergeCell ref="J299:K299"/>
    <mergeCell ref="N299:O299"/>
    <mergeCell ref="R300:W300"/>
    <mergeCell ref="A301:B301"/>
    <mergeCell ref="C301:E301"/>
    <mergeCell ref="F301:I301"/>
    <mergeCell ref="J301:K301"/>
    <mergeCell ref="N301:O301"/>
    <mergeCell ref="P301:Q301"/>
    <mergeCell ref="R301:W301"/>
    <mergeCell ref="A300:B300"/>
    <mergeCell ref="C300:E300"/>
    <mergeCell ref="P303:Q303"/>
    <mergeCell ref="R303:W303"/>
    <mergeCell ref="A302:B302"/>
    <mergeCell ref="C302:E302"/>
    <mergeCell ref="F302:I302"/>
    <mergeCell ref="J302:K302"/>
    <mergeCell ref="N302:O302"/>
    <mergeCell ref="P302:Q302"/>
    <mergeCell ref="F304:I304"/>
    <mergeCell ref="J304:K304"/>
    <mergeCell ref="N304:O304"/>
    <mergeCell ref="P304:Q304"/>
    <mergeCell ref="R302:W302"/>
    <mergeCell ref="A303:B303"/>
    <mergeCell ref="C303:E303"/>
    <mergeCell ref="F303:I303"/>
    <mergeCell ref="J303:K303"/>
    <mergeCell ref="N303:O303"/>
    <mergeCell ref="R304:W304"/>
    <mergeCell ref="A305:B305"/>
    <mergeCell ref="C305:E305"/>
    <mergeCell ref="F305:I305"/>
    <mergeCell ref="J305:K305"/>
    <mergeCell ref="N305:O305"/>
    <mergeCell ref="P305:Q305"/>
    <mergeCell ref="R305:W305"/>
    <mergeCell ref="A304:B304"/>
    <mergeCell ref="C304:E304"/>
    <mergeCell ref="P307:Q307"/>
    <mergeCell ref="R307:W307"/>
    <mergeCell ref="A306:B306"/>
    <mergeCell ref="C306:E306"/>
    <mergeCell ref="F306:I306"/>
    <mergeCell ref="J306:K306"/>
    <mergeCell ref="N306:O306"/>
    <mergeCell ref="P306:Q306"/>
    <mergeCell ref="F308:I308"/>
    <mergeCell ref="J308:K308"/>
    <mergeCell ref="N308:O308"/>
    <mergeCell ref="P308:Q308"/>
    <mergeCell ref="R306:W306"/>
    <mergeCell ref="A307:B307"/>
    <mergeCell ref="C307:E307"/>
    <mergeCell ref="F307:I307"/>
    <mergeCell ref="J307:K307"/>
    <mergeCell ref="N307:O307"/>
    <mergeCell ref="R308:W308"/>
    <mergeCell ref="A309:B309"/>
    <mergeCell ref="C309:E309"/>
    <mergeCell ref="F309:I309"/>
    <mergeCell ref="J309:K309"/>
    <mergeCell ref="N309:O309"/>
    <mergeCell ref="P309:Q309"/>
    <mergeCell ref="R309:W309"/>
    <mergeCell ref="A308:B308"/>
    <mergeCell ref="C308:E308"/>
    <mergeCell ref="P311:Q311"/>
    <mergeCell ref="R311:W311"/>
    <mergeCell ref="A310:B310"/>
    <mergeCell ref="C310:E310"/>
    <mergeCell ref="F310:I310"/>
    <mergeCell ref="J310:K310"/>
    <mergeCell ref="N310:O310"/>
    <mergeCell ref="P310:Q310"/>
    <mergeCell ref="F312:I312"/>
    <mergeCell ref="J312:K312"/>
    <mergeCell ref="N312:O312"/>
    <mergeCell ref="P312:Q312"/>
    <mergeCell ref="R310:W310"/>
    <mergeCell ref="A311:B311"/>
    <mergeCell ref="C311:E311"/>
    <mergeCell ref="F311:I311"/>
    <mergeCell ref="J311:K311"/>
    <mergeCell ref="N311:O311"/>
    <mergeCell ref="R312:W312"/>
    <mergeCell ref="A313:B313"/>
    <mergeCell ref="C313:E313"/>
    <mergeCell ref="F313:I313"/>
    <mergeCell ref="J313:K313"/>
    <mergeCell ref="N313:O313"/>
    <mergeCell ref="P313:Q313"/>
    <mergeCell ref="R313:W313"/>
    <mergeCell ref="A312:B312"/>
    <mergeCell ref="C312:E312"/>
    <mergeCell ref="P315:Q315"/>
    <mergeCell ref="R315:W315"/>
    <mergeCell ref="A314:B314"/>
    <mergeCell ref="C314:E314"/>
    <mergeCell ref="F314:I314"/>
    <mergeCell ref="J314:K314"/>
    <mergeCell ref="N314:O314"/>
    <mergeCell ref="P314:Q314"/>
    <mergeCell ref="F316:I316"/>
    <mergeCell ref="J316:K316"/>
    <mergeCell ref="N316:O316"/>
    <mergeCell ref="P316:Q316"/>
    <mergeCell ref="R314:W314"/>
    <mergeCell ref="A315:B315"/>
    <mergeCell ref="C315:E315"/>
    <mergeCell ref="F315:I315"/>
    <mergeCell ref="J315:K315"/>
    <mergeCell ref="N315:O315"/>
    <mergeCell ref="R316:W316"/>
    <mergeCell ref="A317:B317"/>
    <mergeCell ref="C317:E317"/>
    <mergeCell ref="F317:I317"/>
    <mergeCell ref="J317:K317"/>
    <mergeCell ref="N317:O317"/>
    <mergeCell ref="P317:Q317"/>
    <mergeCell ref="R317:W317"/>
    <mergeCell ref="A316:B316"/>
    <mergeCell ref="C316:E316"/>
    <mergeCell ref="P319:Q319"/>
    <mergeCell ref="R319:W319"/>
    <mergeCell ref="A318:B318"/>
    <mergeCell ref="C318:E318"/>
    <mergeCell ref="F318:I318"/>
    <mergeCell ref="J318:K318"/>
    <mergeCell ref="N318:O318"/>
    <mergeCell ref="P318:Q318"/>
    <mergeCell ref="F320:I320"/>
    <mergeCell ref="J320:K320"/>
    <mergeCell ref="N320:O320"/>
    <mergeCell ref="P320:Q320"/>
    <mergeCell ref="R318:W318"/>
    <mergeCell ref="A319:B319"/>
    <mergeCell ref="C319:E319"/>
    <mergeCell ref="F319:I319"/>
    <mergeCell ref="J319:K319"/>
    <mergeCell ref="N319:O319"/>
    <mergeCell ref="R320:W320"/>
    <mergeCell ref="A321:B321"/>
    <mergeCell ref="C321:E321"/>
    <mergeCell ref="F321:I321"/>
    <mergeCell ref="J321:K321"/>
    <mergeCell ref="N321:O321"/>
    <mergeCell ref="P321:Q321"/>
    <mergeCell ref="R321:W321"/>
    <mergeCell ref="A320:B320"/>
    <mergeCell ref="C320:E320"/>
    <mergeCell ref="P323:Q323"/>
    <mergeCell ref="R323:W323"/>
    <mergeCell ref="A322:B322"/>
    <mergeCell ref="C322:E322"/>
    <mergeCell ref="F322:I322"/>
    <mergeCell ref="J322:K322"/>
    <mergeCell ref="N322:O322"/>
    <mergeCell ref="P322:Q322"/>
    <mergeCell ref="F324:I324"/>
    <mergeCell ref="J324:K324"/>
    <mergeCell ref="N324:O324"/>
    <mergeCell ref="P324:Q324"/>
    <mergeCell ref="R322:W322"/>
    <mergeCell ref="A323:B323"/>
    <mergeCell ref="C323:E323"/>
    <mergeCell ref="F323:I323"/>
    <mergeCell ref="J323:K323"/>
    <mergeCell ref="N323:O323"/>
    <mergeCell ref="R324:W324"/>
    <mergeCell ref="A325:B325"/>
    <mergeCell ref="C325:E325"/>
    <mergeCell ref="F325:I325"/>
    <mergeCell ref="J325:K325"/>
    <mergeCell ref="N325:O325"/>
    <mergeCell ref="P325:Q325"/>
    <mergeCell ref="R325:W325"/>
    <mergeCell ref="A324:B324"/>
    <mergeCell ref="C324:E324"/>
    <mergeCell ref="A326:B326"/>
    <mergeCell ref="C326:E326"/>
    <mergeCell ref="F326:I326"/>
    <mergeCell ref="J326:K326"/>
    <mergeCell ref="N326:O326"/>
    <mergeCell ref="P326:Q326"/>
    <mergeCell ref="A327:B327"/>
    <mergeCell ref="C327:E327"/>
    <mergeCell ref="F327:I327"/>
    <mergeCell ref="J327:K327"/>
    <mergeCell ref="N327:O327"/>
    <mergeCell ref="P327:Q327"/>
    <mergeCell ref="C328:E328"/>
    <mergeCell ref="F328:I328"/>
    <mergeCell ref="J328:K328"/>
    <mergeCell ref="N328:O328"/>
    <mergeCell ref="P328:Q328"/>
    <mergeCell ref="R326:W326"/>
    <mergeCell ref="R327:W327"/>
    <mergeCell ref="R330:W330"/>
    <mergeCell ref="R328:W328"/>
    <mergeCell ref="A329:B329"/>
    <mergeCell ref="C329:E329"/>
    <mergeCell ref="F329:I329"/>
    <mergeCell ref="J329:K329"/>
    <mergeCell ref="N329:O329"/>
    <mergeCell ref="P329:Q329"/>
    <mergeCell ref="R329:W329"/>
    <mergeCell ref="A328:B328"/>
    <mergeCell ref="F331:I331"/>
    <mergeCell ref="J331:K331"/>
    <mergeCell ref="N331:O331"/>
    <mergeCell ref="P331:Q331"/>
    <mergeCell ref="A330:B330"/>
    <mergeCell ref="C330:E330"/>
    <mergeCell ref="F330:I330"/>
    <mergeCell ref="J330:K330"/>
    <mergeCell ref="N330:O330"/>
    <mergeCell ref="P330:Q330"/>
    <mergeCell ref="R331:W331"/>
    <mergeCell ref="A332:B332"/>
    <mergeCell ref="C332:E332"/>
    <mergeCell ref="F332:I332"/>
    <mergeCell ref="J332:K332"/>
    <mergeCell ref="N332:O332"/>
    <mergeCell ref="P332:Q332"/>
    <mergeCell ref="R332:W332"/>
    <mergeCell ref="A331:B331"/>
    <mergeCell ref="C331:E331"/>
    <mergeCell ref="P334:Q334"/>
    <mergeCell ref="R334:W334"/>
    <mergeCell ref="A333:B333"/>
    <mergeCell ref="C333:E333"/>
    <mergeCell ref="F333:I333"/>
    <mergeCell ref="J333:K333"/>
    <mergeCell ref="N333:O333"/>
    <mergeCell ref="P333:Q333"/>
    <mergeCell ref="F335:I335"/>
    <mergeCell ref="J335:K335"/>
    <mergeCell ref="N335:O335"/>
    <mergeCell ref="P335:Q335"/>
    <mergeCell ref="R333:W333"/>
    <mergeCell ref="A334:B334"/>
    <mergeCell ref="C334:E334"/>
    <mergeCell ref="F334:I334"/>
    <mergeCell ref="J334:K334"/>
    <mergeCell ref="N334:O334"/>
    <mergeCell ref="R335:W335"/>
    <mergeCell ref="A336:B336"/>
    <mergeCell ref="C336:E336"/>
    <mergeCell ref="F336:I336"/>
    <mergeCell ref="J336:K336"/>
    <mergeCell ref="N336:O336"/>
    <mergeCell ref="P336:Q336"/>
    <mergeCell ref="R336:W336"/>
    <mergeCell ref="A335:B335"/>
    <mergeCell ref="C335:E335"/>
    <mergeCell ref="P338:Q338"/>
    <mergeCell ref="R338:W338"/>
    <mergeCell ref="A337:B337"/>
    <mergeCell ref="C337:E337"/>
    <mergeCell ref="F337:I337"/>
    <mergeCell ref="J337:K337"/>
    <mergeCell ref="N337:O337"/>
    <mergeCell ref="P337:Q337"/>
    <mergeCell ref="F339:I339"/>
    <mergeCell ref="J339:K339"/>
    <mergeCell ref="N339:O339"/>
    <mergeCell ref="P339:Q339"/>
    <mergeCell ref="R337:W337"/>
    <mergeCell ref="A338:B338"/>
    <mergeCell ref="C338:E338"/>
    <mergeCell ref="F338:I338"/>
    <mergeCell ref="J338:K338"/>
    <mergeCell ref="N338:O338"/>
    <mergeCell ref="R339:W339"/>
    <mergeCell ref="A340:B340"/>
    <mergeCell ref="C340:E340"/>
    <mergeCell ref="F340:I340"/>
    <mergeCell ref="J340:K340"/>
    <mergeCell ref="N340:O340"/>
    <mergeCell ref="P340:Q340"/>
    <mergeCell ref="R340:W340"/>
    <mergeCell ref="A339:B339"/>
    <mergeCell ref="C339:E339"/>
    <mergeCell ref="P342:Q342"/>
    <mergeCell ref="R342:W342"/>
    <mergeCell ref="A341:B341"/>
    <mergeCell ref="C341:E341"/>
    <mergeCell ref="F341:I341"/>
    <mergeCell ref="J341:K341"/>
    <mergeCell ref="N341:O341"/>
    <mergeCell ref="P341:Q341"/>
    <mergeCell ref="F343:I343"/>
    <mergeCell ref="J343:K343"/>
    <mergeCell ref="N343:O343"/>
    <mergeCell ref="P343:Q343"/>
    <mergeCell ref="R341:W341"/>
    <mergeCell ref="A342:B342"/>
    <mergeCell ref="C342:E342"/>
    <mergeCell ref="F342:I342"/>
    <mergeCell ref="J342:K342"/>
    <mergeCell ref="N342:O342"/>
    <mergeCell ref="R343:W343"/>
    <mergeCell ref="A344:B344"/>
    <mergeCell ref="C344:E344"/>
    <mergeCell ref="F344:I344"/>
    <mergeCell ref="J344:K344"/>
    <mergeCell ref="N344:O344"/>
    <mergeCell ref="P344:Q344"/>
    <mergeCell ref="R344:W344"/>
    <mergeCell ref="A343:B343"/>
    <mergeCell ref="C343:E343"/>
    <mergeCell ref="P346:Q346"/>
    <mergeCell ref="R346:W346"/>
    <mergeCell ref="A345:B345"/>
    <mergeCell ref="C345:E345"/>
    <mergeCell ref="F345:I345"/>
    <mergeCell ref="J345:K345"/>
    <mergeCell ref="N345:O345"/>
    <mergeCell ref="P345:Q345"/>
    <mergeCell ref="F347:I347"/>
    <mergeCell ref="J347:K347"/>
    <mergeCell ref="N347:O347"/>
    <mergeCell ref="P347:Q347"/>
    <mergeCell ref="R345:W345"/>
    <mergeCell ref="A346:B346"/>
    <mergeCell ref="C346:E346"/>
    <mergeCell ref="F346:I346"/>
    <mergeCell ref="J346:K346"/>
    <mergeCell ref="N346:O346"/>
    <mergeCell ref="R347:W347"/>
    <mergeCell ref="A348:B348"/>
    <mergeCell ref="C348:E348"/>
    <mergeCell ref="F348:I348"/>
    <mergeCell ref="J348:K348"/>
    <mergeCell ref="N348:O348"/>
    <mergeCell ref="P348:Q348"/>
    <mergeCell ref="R348:W348"/>
    <mergeCell ref="A347:B347"/>
    <mergeCell ref="C347:E347"/>
    <mergeCell ref="P350:Q350"/>
    <mergeCell ref="R350:W350"/>
    <mergeCell ref="A349:B349"/>
    <mergeCell ref="C349:E349"/>
    <mergeCell ref="F349:I349"/>
    <mergeCell ref="J349:K349"/>
    <mergeCell ref="N349:O349"/>
    <mergeCell ref="P349:Q349"/>
    <mergeCell ref="F351:I351"/>
    <mergeCell ref="J351:K351"/>
    <mergeCell ref="N351:O351"/>
    <mergeCell ref="P351:Q351"/>
    <mergeCell ref="R349:W349"/>
    <mergeCell ref="A350:B350"/>
    <mergeCell ref="C350:E350"/>
    <mergeCell ref="F350:I350"/>
    <mergeCell ref="J350:K350"/>
    <mergeCell ref="N350:O350"/>
    <mergeCell ref="R351:W351"/>
    <mergeCell ref="A352:B352"/>
    <mergeCell ref="C352:E352"/>
    <mergeCell ref="F352:I352"/>
    <mergeCell ref="J352:K352"/>
    <mergeCell ref="N352:O352"/>
    <mergeCell ref="P352:Q352"/>
    <mergeCell ref="R352:W352"/>
    <mergeCell ref="A351:B351"/>
    <mergeCell ref="C351:E351"/>
    <mergeCell ref="P354:Q354"/>
    <mergeCell ref="R354:W354"/>
    <mergeCell ref="A353:B353"/>
    <mergeCell ref="C353:E353"/>
    <mergeCell ref="F353:I353"/>
    <mergeCell ref="J353:K353"/>
    <mergeCell ref="N353:O353"/>
    <mergeCell ref="P353:Q353"/>
    <mergeCell ref="F355:I355"/>
    <mergeCell ref="J355:K355"/>
    <mergeCell ref="N355:O355"/>
    <mergeCell ref="P355:Q355"/>
    <mergeCell ref="R353:W353"/>
    <mergeCell ref="A354:B354"/>
    <mergeCell ref="C354:E354"/>
    <mergeCell ref="F354:I354"/>
    <mergeCell ref="J354:K354"/>
    <mergeCell ref="N354:O354"/>
    <mergeCell ref="R355:W355"/>
    <mergeCell ref="A356:B356"/>
    <mergeCell ref="C356:E356"/>
    <mergeCell ref="F356:I356"/>
    <mergeCell ref="J356:K356"/>
    <mergeCell ref="N356:O356"/>
    <mergeCell ref="P356:Q356"/>
    <mergeCell ref="R356:W356"/>
    <mergeCell ref="A355:B355"/>
    <mergeCell ref="C355:E355"/>
    <mergeCell ref="P358:Q358"/>
    <mergeCell ref="R358:W358"/>
    <mergeCell ref="A357:B357"/>
    <mergeCell ref="C357:E357"/>
    <mergeCell ref="F357:I357"/>
    <mergeCell ref="J357:K357"/>
    <mergeCell ref="N357:O357"/>
    <mergeCell ref="P357:Q357"/>
    <mergeCell ref="F359:I359"/>
    <mergeCell ref="J359:K359"/>
    <mergeCell ref="N359:O359"/>
    <mergeCell ref="P359:Q359"/>
    <mergeCell ref="R357:W357"/>
    <mergeCell ref="A358:B358"/>
    <mergeCell ref="C358:E358"/>
    <mergeCell ref="F358:I358"/>
    <mergeCell ref="J358:K358"/>
    <mergeCell ref="N358:O358"/>
    <mergeCell ref="R359:W359"/>
    <mergeCell ref="A360:B360"/>
    <mergeCell ref="C360:E360"/>
    <mergeCell ref="F360:I360"/>
    <mergeCell ref="J360:K360"/>
    <mergeCell ref="N360:O360"/>
    <mergeCell ref="P360:Q360"/>
    <mergeCell ref="R360:W360"/>
    <mergeCell ref="A359:B359"/>
    <mergeCell ref="C359:E359"/>
    <mergeCell ref="P362:Q362"/>
    <mergeCell ref="R362:W362"/>
    <mergeCell ref="A361:B361"/>
    <mergeCell ref="C361:E361"/>
    <mergeCell ref="F361:I361"/>
    <mergeCell ref="J361:K361"/>
    <mergeCell ref="N361:O361"/>
    <mergeCell ref="P361:Q361"/>
    <mergeCell ref="F363:I363"/>
    <mergeCell ref="J363:K363"/>
    <mergeCell ref="N363:O363"/>
    <mergeCell ref="P363:Q363"/>
    <mergeCell ref="R361:W361"/>
    <mergeCell ref="A362:B362"/>
    <mergeCell ref="C362:E362"/>
    <mergeCell ref="F362:I362"/>
    <mergeCell ref="J362:K362"/>
    <mergeCell ref="N362:O362"/>
    <mergeCell ref="R363:W363"/>
    <mergeCell ref="A364:B364"/>
    <mergeCell ref="C364:E364"/>
    <mergeCell ref="F364:I364"/>
    <mergeCell ref="J364:K364"/>
    <mergeCell ref="N364:O364"/>
    <mergeCell ref="P364:Q364"/>
    <mergeCell ref="R364:W364"/>
    <mergeCell ref="A363:B363"/>
    <mergeCell ref="C363:E363"/>
    <mergeCell ref="P366:Q366"/>
    <mergeCell ref="R366:W366"/>
    <mergeCell ref="A365:B365"/>
    <mergeCell ref="C365:E365"/>
    <mergeCell ref="F365:I365"/>
    <mergeCell ref="J365:K365"/>
    <mergeCell ref="N365:O365"/>
    <mergeCell ref="P365:Q365"/>
    <mergeCell ref="F367:I367"/>
    <mergeCell ref="J367:K367"/>
    <mergeCell ref="N367:O367"/>
    <mergeCell ref="P367:Q367"/>
    <mergeCell ref="R365:W365"/>
    <mergeCell ref="A366:B366"/>
    <mergeCell ref="C366:E366"/>
    <mergeCell ref="F366:I366"/>
    <mergeCell ref="J366:K366"/>
    <mergeCell ref="N366:O366"/>
    <mergeCell ref="R367:W367"/>
    <mergeCell ref="A368:B368"/>
    <mergeCell ref="C368:E368"/>
    <mergeCell ref="F368:I368"/>
    <mergeCell ref="J368:K368"/>
    <mergeCell ref="N368:O368"/>
    <mergeCell ref="P368:Q368"/>
    <mergeCell ref="R368:W368"/>
    <mergeCell ref="A367:B367"/>
    <mergeCell ref="C367:E367"/>
    <mergeCell ref="R370:W370"/>
    <mergeCell ref="R369:W369"/>
    <mergeCell ref="A369:B369"/>
    <mergeCell ref="C369:E369"/>
    <mergeCell ref="F369:I369"/>
    <mergeCell ref="J369:K369"/>
    <mergeCell ref="N369:O369"/>
    <mergeCell ref="P369:Q369"/>
    <mergeCell ref="F371:I371"/>
    <mergeCell ref="J371:K371"/>
    <mergeCell ref="N371:O371"/>
    <mergeCell ref="P371:Q371"/>
    <mergeCell ref="A370:B370"/>
    <mergeCell ref="C370:E370"/>
    <mergeCell ref="F370:I370"/>
    <mergeCell ref="J370:K370"/>
    <mergeCell ref="N370:O370"/>
    <mergeCell ref="P370:Q370"/>
    <mergeCell ref="R371:W371"/>
    <mergeCell ref="A372:B372"/>
    <mergeCell ref="C372:E372"/>
    <mergeCell ref="F372:I372"/>
    <mergeCell ref="J372:K372"/>
    <mergeCell ref="N372:O372"/>
    <mergeCell ref="P372:Q372"/>
    <mergeCell ref="R372:W372"/>
    <mergeCell ref="A371:B371"/>
    <mergeCell ref="C371:E371"/>
    <mergeCell ref="P374:Q374"/>
    <mergeCell ref="R374:W374"/>
    <mergeCell ref="A373:B373"/>
    <mergeCell ref="C373:E373"/>
    <mergeCell ref="F373:I373"/>
    <mergeCell ref="J373:K373"/>
    <mergeCell ref="N373:O373"/>
    <mergeCell ref="P373:Q373"/>
    <mergeCell ref="F375:I375"/>
    <mergeCell ref="J375:K375"/>
    <mergeCell ref="N375:O375"/>
    <mergeCell ref="P375:Q375"/>
    <mergeCell ref="R373:W373"/>
    <mergeCell ref="A374:B374"/>
    <mergeCell ref="C374:E374"/>
    <mergeCell ref="F374:I374"/>
    <mergeCell ref="J374:K374"/>
    <mergeCell ref="N374:O374"/>
    <mergeCell ref="R375:W375"/>
    <mergeCell ref="A376:B376"/>
    <mergeCell ref="C376:E376"/>
    <mergeCell ref="F376:I376"/>
    <mergeCell ref="J376:K376"/>
    <mergeCell ref="N376:O376"/>
    <mergeCell ref="P376:Q376"/>
    <mergeCell ref="R376:W376"/>
    <mergeCell ref="A375:B375"/>
    <mergeCell ref="C375:E375"/>
    <mergeCell ref="A377:B377"/>
    <mergeCell ref="C377:E377"/>
    <mergeCell ref="F377:I377"/>
    <mergeCell ref="J377:K377"/>
    <mergeCell ref="N377:O377"/>
    <mergeCell ref="P377:Q377"/>
    <mergeCell ref="T382:Y382"/>
    <mergeCell ref="R377:W377"/>
    <mergeCell ref="J379:K379"/>
    <mergeCell ref="N379:O379"/>
    <mergeCell ref="P379:Q379"/>
    <mergeCell ref="R379:W379"/>
  </mergeCells>
  <printOptions/>
  <pageMargins left="0.7" right="0.7" top="0.75" bottom="0.75" header="0.3" footer="0.3"/>
  <pageSetup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Congreso del Estado de Hgo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Secretaría Técnica ASEH</dc:creator>
  <cp:keywords/>
  <dc:description/>
  <cp:lastModifiedBy>MUNICIPIO DE FRANCISCO I MADERO</cp:lastModifiedBy>
  <cp:lastPrinted>2023-07-14T21:48:43Z</cp:lastPrinted>
  <dcterms:created xsi:type="dcterms:W3CDTF">2003-11-28T15:16:07Z</dcterms:created>
  <dcterms:modified xsi:type="dcterms:W3CDTF">2023-10-17T20:33:13Z</dcterms:modified>
  <cp:category/>
  <cp:version/>
  <cp:contentType/>
  <cp:contentStatus/>
</cp:coreProperties>
</file>